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cey Arnold\Downloads\"/>
    </mc:Choice>
  </mc:AlternateContent>
  <xr:revisionPtr revIDLastSave="0" documentId="13_ncr:1_{19692C2F-A56B-4F86-906B-8382878A25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uyback Calculation" sheetId="1" r:id="rId1"/>
  </sheets>
  <definedNames>
    <definedName name="_xlnm.Print_Titles" localSheetId="0">'Buyback Calculation'!$A:$A</definedName>
  </definedNames>
  <calcPr calcId="191029"/>
</workbook>
</file>

<file path=xl/calcChain.xml><?xml version="1.0" encoding="utf-8"?>
<calcChain xmlns="http://schemas.openxmlformats.org/spreadsheetml/2006/main">
  <c r="Q37" i="1" l="1"/>
  <c r="Q38" i="1" s="1"/>
  <c r="Q22" i="1"/>
  <c r="Q26" i="1" s="1"/>
  <c r="Q27" i="1" s="1"/>
  <c r="N37" i="1"/>
  <c r="N38" i="1" s="1"/>
  <c r="N22" i="1"/>
  <c r="N23" i="1" s="1"/>
  <c r="N24" i="1" s="1"/>
  <c r="L37" i="1"/>
  <c r="L38" i="1" s="1"/>
  <c r="L22" i="1"/>
  <c r="L23" i="1" s="1"/>
  <c r="J37" i="1"/>
  <c r="J38" i="1" s="1"/>
  <c r="I24" i="1"/>
  <c r="J22" i="1"/>
  <c r="J26" i="1" s="1"/>
  <c r="J27" i="1" s="1"/>
  <c r="P22" i="1"/>
  <c r="P23" i="1" s="1"/>
  <c r="P24" i="1" s="1"/>
  <c r="K24" i="1"/>
  <c r="M24" i="1"/>
  <c r="O24" i="1"/>
  <c r="P27" i="1"/>
  <c r="P37" i="1"/>
  <c r="P38" i="1" s="1"/>
  <c r="F27" i="1"/>
  <c r="H37" i="1"/>
  <c r="F37" i="1"/>
  <c r="D37" i="1"/>
  <c r="B37" i="1"/>
  <c r="C24" i="1"/>
  <c r="E24" i="1"/>
  <c r="G24" i="1"/>
  <c r="N26" i="1" l="1"/>
  <c r="N27" i="1" s="1"/>
  <c r="N31" i="1" s="1"/>
  <c r="J23" i="1"/>
  <c r="J24" i="1" s="1"/>
  <c r="Q31" i="1"/>
  <c r="Q51" i="1"/>
  <c r="Q23" i="1"/>
  <c r="Q24" i="1"/>
  <c r="L26" i="1"/>
  <c r="L27" i="1" s="1"/>
  <c r="L24" i="1"/>
  <c r="P51" i="1"/>
  <c r="F51" i="1"/>
  <c r="J31" i="1"/>
  <c r="J51" i="1"/>
  <c r="P31" i="1"/>
  <c r="H38" i="1"/>
  <c r="F38" i="1"/>
  <c r="D38" i="1"/>
  <c r="B38" i="1"/>
  <c r="D27" i="1"/>
  <c r="D31" i="1" s="1"/>
  <c r="B27" i="1"/>
  <c r="B51" i="1" s="1"/>
  <c r="D51" i="1" l="1"/>
  <c r="N51" i="1"/>
  <c r="L51" i="1"/>
  <c r="L31" i="1"/>
  <c r="B31" i="1"/>
  <c r="F31" i="1"/>
  <c r="H22" i="1" l="1"/>
  <c r="F22" i="1"/>
  <c r="D22" i="1"/>
  <c r="B22" i="1"/>
  <c r="D23" i="1" l="1"/>
  <c r="D24" i="1"/>
  <c r="B24" i="1"/>
  <c r="H26" i="1"/>
  <c r="H27" i="1" s="1"/>
  <c r="H24" i="1"/>
  <c r="F23" i="1"/>
  <c r="F24" i="1" s="1"/>
  <c r="H51" i="1"/>
  <c r="H31" i="1"/>
  <c r="H23" i="1"/>
  <c r="B23" i="1"/>
</calcChain>
</file>

<file path=xl/sharedStrings.xml><?xml version="1.0" encoding="utf-8"?>
<sst xmlns="http://schemas.openxmlformats.org/spreadsheetml/2006/main" count="71" uniqueCount="41">
  <si>
    <t>List Price</t>
  </si>
  <si>
    <t>Metallic Paint</t>
  </si>
  <si>
    <t>Delivery</t>
  </si>
  <si>
    <t>VAT</t>
  </si>
  <si>
    <t>Options (discountable)</t>
  </si>
  <si>
    <t>Options (non-discountable)</t>
  </si>
  <si>
    <t>EV Grant</t>
  </si>
  <si>
    <t>Make</t>
  </si>
  <si>
    <t>Model</t>
  </si>
  <si>
    <t>Derivative</t>
  </si>
  <si>
    <t>Discount (%)</t>
  </si>
  <si>
    <t>Rebate</t>
  </si>
  <si>
    <t>CAP</t>
  </si>
  <si>
    <t xml:space="preserve">Kia </t>
  </si>
  <si>
    <t xml:space="preserve">Niro </t>
  </si>
  <si>
    <t>1.6 GDi Hybrid 3 DCT</t>
  </si>
  <si>
    <t xml:space="preserve">Estate </t>
  </si>
  <si>
    <t xml:space="preserve">1.6 GDI Hybrid 4 DCT </t>
  </si>
  <si>
    <t>Kia</t>
  </si>
  <si>
    <t xml:space="preserve">Pro Ceed </t>
  </si>
  <si>
    <t xml:space="preserve">Sportage </t>
  </si>
  <si>
    <t xml:space="preserve">1.6T GDI HEV 3 Auto </t>
  </si>
  <si>
    <t>12 Months 20,000 Miles</t>
  </si>
  <si>
    <t>AutoTrader</t>
  </si>
  <si>
    <t>Rating</t>
  </si>
  <si>
    <t>Purchase at £2500 Margin Pre Vat</t>
  </si>
  <si>
    <t>Units Volume</t>
  </si>
  <si>
    <t>Proposed available Margin</t>
  </si>
  <si>
    <t>Net buy-back sale price exc VAT</t>
  </si>
  <si>
    <t>Buy-back prices inc VAT</t>
  </si>
  <si>
    <t>INC VAT and VED</t>
  </si>
  <si>
    <t>Proposed Used Retail Market BREGO FUTURE VALUE</t>
  </si>
  <si>
    <t>Monthly cost write down</t>
  </si>
  <si>
    <t>'GT-Line' 1.5 T-GDi 138bhp 7-speed DCT</t>
  </si>
  <si>
    <t>val old model yr</t>
  </si>
  <si>
    <t>autotrader value</t>
  </si>
  <si>
    <t>Head Office Signature:</t>
  </si>
  <si>
    <t>Example</t>
  </si>
  <si>
    <t>Total Vehicle Cost to End User</t>
  </si>
  <si>
    <t xml:space="preserve"> Purchase at £2500 Margin</t>
  </si>
  <si>
    <t>Factory Order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</si>
</sst>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[$£]#,##0.00"/>
    <numFmt numFmtId="165" formatCode="0.0"/>
    <numFmt numFmtId="166" formatCode="0_ ;[Red]\-0\ "/>
    <numFmt numFmtId="167" formatCode="&quot;£&quot;#,##0.00"/>
    <numFmt numFmtId="168" formatCode="#,##0_ ;[Red]\-#,##0\ "/>
  </numFmts>
  <fonts count="17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1"/>
      <color rgb="FF14133B"/>
      <name val="Century Gothic"/>
      <family val="2"/>
    </font>
    <font>
      <b/>
      <sz val="12"/>
      <color rgb="FFFFFFFF"/>
      <name val="Century Gothic"/>
      <family val="2"/>
    </font>
    <font>
      <b/>
      <sz val="12"/>
      <color rgb="FF14133B"/>
      <name val="Century Gothic"/>
      <family val="2"/>
    </font>
    <font>
      <b/>
      <sz val="11"/>
      <color rgb="FF14133B"/>
      <name val="Century Gothic"/>
      <family val="2"/>
    </font>
    <font>
      <sz val="12"/>
      <color rgb="FFFFFFFF"/>
      <name val="Century Gothic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entury Gothic"/>
      <family val="2"/>
    </font>
    <font>
      <b/>
      <sz val="11"/>
      <color rgb="FF002060"/>
      <name val="Century Gothic"/>
      <family val="2"/>
    </font>
    <font>
      <sz val="11"/>
      <color rgb="FF002060"/>
      <name val="Century Gothic"/>
      <family val="2"/>
    </font>
    <font>
      <b/>
      <sz val="11"/>
      <color rgb="FFFF0000"/>
      <name val="Century Gothic"/>
      <family val="2"/>
    </font>
    <font>
      <sz val="11"/>
      <color rgb="FF000000"/>
      <name val="Calibri"/>
      <family val="2"/>
    </font>
    <font>
      <b/>
      <sz val="14"/>
      <color rgb="FF14133B"/>
      <name val="Century Gothic"/>
      <family val="2"/>
    </font>
    <font>
      <b/>
      <u/>
      <sz val="14"/>
      <color rgb="FF14133B"/>
      <name val="Century Gothic"/>
      <family val="2"/>
    </font>
    <font>
      <u/>
      <sz val="14"/>
      <color rgb="FF14133B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14133B"/>
        <bgColor rgb="FF14133B"/>
      </patternFill>
    </fill>
    <fill>
      <patternFill patternType="solid">
        <fgColor rgb="FFE4032C"/>
        <bgColor rgb="FFE4032C"/>
      </patternFill>
    </fill>
    <fill>
      <patternFill patternType="solid">
        <fgColor rgb="FFBEBCCF"/>
        <bgColor rgb="FFBEBCCF"/>
      </patternFill>
    </fill>
    <fill>
      <patternFill patternType="solid">
        <fgColor rgb="FFDDDCE7"/>
        <bgColor rgb="FFDDDCE7"/>
      </patternFill>
    </fill>
    <fill>
      <patternFill patternType="solid">
        <fgColor theme="0"/>
        <bgColor indexed="64"/>
      </patternFill>
    </fill>
    <fill>
      <patternFill patternType="solid">
        <fgColor rgb="FFFF9979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13" fillId="0" borderId="0" applyFont="0" applyFill="0" applyBorder="0" applyAlignment="0" applyProtection="0"/>
  </cellStyleXfs>
  <cellXfs count="58">
    <xf numFmtId="0" fontId="0" fillId="0" borderId="0" xfId="0"/>
    <xf numFmtId="0" fontId="2" fillId="5" borderId="1" xfId="0" applyFont="1" applyFill="1" applyBorder="1" applyAlignment="1">
      <alignment horizontal="center" vertical="center"/>
    </xf>
    <xf numFmtId="0" fontId="9" fillId="2" borderId="0" xfId="0" applyFont="1" applyFill="1" applyAlignment="1" applyProtection="1">
      <alignment horizontal="center" vertical="center"/>
      <protection locked="0"/>
    </xf>
    <xf numFmtId="165" fontId="9" fillId="3" borderId="0" xfId="0" applyNumberFormat="1" applyFont="1" applyFill="1" applyAlignment="1" applyProtection="1">
      <alignment horizontal="center" vertical="center"/>
      <protection locked="0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>
      <alignment horizontal="center" vertical="center"/>
    </xf>
    <xf numFmtId="164" fontId="11" fillId="7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6" fontId="11" fillId="0" borderId="0" xfId="0" applyNumberFormat="1" applyFont="1" applyAlignment="1" applyProtection="1">
      <alignment horizontal="center"/>
      <protection locked="0"/>
    </xf>
    <xf numFmtId="167" fontId="11" fillId="7" borderId="1" xfId="0" applyNumberFormat="1" applyFont="1" applyFill="1" applyBorder="1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167" fontId="11" fillId="6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6" borderId="0" xfId="0" applyFont="1" applyFill="1" applyAlignment="1" applyProtection="1">
      <alignment horizontal="center" vertical="center"/>
      <protection locked="0"/>
    </xf>
    <xf numFmtId="8" fontId="2" fillId="7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67" fontId="10" fillId="0" borderId="0" xfId="0" applyNumberFormat="1" applyFont="1" applyAlignment="1">
      <alignment horizontal="center"/>
    </xf>
    <xf numFmtId="166" fontId="10" fillId="0" borderId="1" xfId="0" applyNumberFormat="1" applyFont="1" applyBorder="1" applyAlignment="1" applyProtection="1">
      <alignment horizontal="center"/>
      <protection locked="0"/>
    </xf>
    <xf numFmtId="167" fontId="10" fillId="0" borderId="1" xfId="0" applyNumberFormat="1" applyFont="1" applyBorder="1" applyAlignment="1" applyProtection="1">
      <alignment horizontal="center"/>
      <protection locked="0"/>
    </xf>
    <xf numFmtId="168" fontId="10" fillId="0" borderId="1" xfId="0" applyNumberFormat="1" applyFont="1" applyBorder="1" applyAlignment="1" applyProtection="1">
      <alignment horizontal="center"/>
      <protection locked="0"/>
    </xf>
    <xf numFmtId="164" fontId="10" fillId="8" borderId="1" xfId="0" applyNumberFormat="1" applyFont="1" applyFill="1" applyBorder="1" applyAlignment="1" applyProtection="1">
      <alignment horizontal="center" vertical="center"/>
      <protection locked="0"/>
    </xf>
    <xf numFmtId="0" fontId="10" fillId="7" borderId="1" xfId="0" applyFont="1" applyFill="1" applyBorder="1" applyAlignment="1">
      <alignment horizontal="center"/>
    </xf>
    <xf numFmtId="0" fontId="5" fillId="4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167" fontId="11" fillId="0" borderId="1" xfId="0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0" fillId="8" borderId="1" xfId="0" applyNumberFormat="1" applyFont="1" applyFill="1" applyBorder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6" fontId="10" fillId="0" borderId="0" xfId="0" applyNumberFormat="1" applyFont="1" applyAlignment="1" applyProtection="1">
      <alignment horizont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10" fillId="7" borderId="1" xfId="0" applyNumberFormat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64" fontId="10" fillId="0" borderId="1" xfId="0" applyNumberFormat="1" applyFont="1" applyBorder="1" applyAlignment="1" applyProtection="1">
      <alignment horizontal="center" vertical="center"/>
      <protection locked="0"/>
    </xf>
    <xf numFmtId="164" fontId="10" fillId="0" borderId="1" xfId="0" applyNumberFormat="1" applyFont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/>
    </xf>
    <xf numFmtId="44" fontId="5" fillId="0" borderId="0" xfId="2" applyFont="1" applyAlignment="1">
      <alignment horizontal="center" vertical="center"/>
    </xf>
    <xf numFmtId="44" fontId="5" fillId="0" borderId="0" xfId="2" applyFont="1" applyFill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3">
    <cellStyle name="Currency" xfId="2" builtinId="4"/>
    <cellStyle name="Hyperlink" xfId="1" xr:uid="{00000000-0005-0000-0000-000000000000}"/>
    <cellStyle name="Normal" xfId="0" builtinId="0" customBuiltin="1"/>
  </cellStyles>
  <dxfs count="0"/>
  <tableStyles count="0" defaultTableStyle="TableStyleMedium2" defaultPivotStyle="PivotStyleLight16"/>
  <colors>
    <mruColors>
      <color rgb="FFFF99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52917</xdr:colOff>
      <xdr:row>5</xdr:row>
      <xdr:rowOff>21396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64AC4C-7E42-C83B-7E9A-E28875C45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6667" cy="9633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5"/>
  <sheetViews>
    <sheetView tabSelected="1" zoomScale="90" zoomScaleNormal="90" workbookViewId="0">
      <selection activeCell="H50" sqref="H50"/>
    </sheetView>
  </sheetViews>
  <sheetFormatPr defaultColWidth="11.33203125" defaultRowHeight="13.8" x14ac:dyDescent="0.3"/>
  <cols>
    <col min="1" max="1" width="31" style="29" customWidth="1"/>
    <col min="2" max="2" width="22.6640625" style="5" hidden="1" customWidth="1"/>
    <col min="3" max="3" width="1.88671875" style="5" hidden="1" customWidth="1"/>
    <col min="4" max="4" width="23.33203125" style="5" hidden="1" customWidth="1"/>
    <col min="5" max="5" width="1.88671875" style="5" customWidth="1"/>
    <col min="6" max="6" width="28.88671875" style="5" bestFit="1" customWidth="1"/>
    <col min="7" max="7" width="2" style="5" customWidth="1"/>
    <col min="8" max="8" width="28.44140625" style="5" customWidth="1"/>
    <col min="9" max="9" width="2" style="5" customWidth="1"/>
    <col min="10" max="10" width="28.44140625" style="5" customWidth="1"/>
    <col min="11" max="11" width="2" style="5" customWidth="1"/>
    <col min="12" max="12" width="28.44140625" style="5" customWidth="1"/>
    <col min="13" max="13" width="2" style="5" customWidth="1"/>
    <col min="14" max="14" width="28.44140625" style="5" customWidth="1"/>
    <col min="15" max="15" width="2" style="5" customWidth="1"/>
    <col min="16" max="16" width="28.88671875" style="5" hidden="1" customWidth="1"/>
    <col min="17" max="17" width="28.44140625" style="5" customWidth="1"/>
    <col min="18" max="18" width="15.88671875" style="5" bestFit="1" customWidth="1"/>
    <col min="19" max="226" width="9.109375" style="5" customWidth="1"/>
    <col min="227" max="227" width="11.33203125" style="5" customWidth="1"/>
    <col min="228" max="16384" width="11.33203125" style="5"/>
  </cols>
  <sheetData>
    <row r="1" spans="1:17" ht="13.95" customHeight="1" x14ac:dyDescent="0.3">
      <c r="A1" s="56"/>
      <c r="B1" s="55"/>
      <c r="D1" s="55"/>
      <c r="F1" s="55" t="s">
        <v>37</v>
      </c>
      <c r="H1" s="55"/>
      <c r="J1" s="55"/>
      <c r="L1" s="55"/>
      <c r="N1" s="55"/>
      <c r="P1" s="55"/>
      <c r="Q1" s="55"/>
    </row>
    <row r="2" spans="1:17" ht="13.95" customHeight="1" x14ac:dyDescent="0.3">
      <c r="A2" s="56"/>
      <c r="B2" s="55"/>
      <c r="D2" s="55"/>
      <c r="F2" s="55"/>
      <c r="H2" s="55"/>
      <c r="J2" s="55"/>
      <c r="L2" s="55"/>
      <c r="N2" s="55"/>
      <c r="P2" s="55"/>
      <c r="Q2" s="55"/>
    </row>
    <row r="3" spans="1:17" ht="13.95" customHeight="1" x14ac:dyDescent="0.3">
      <c r="A3" s="56"/>
      <c r="B3" s="55"/>
      <c r="D3" s="55"/>
      <c r="F3" s="55"/>
      <c r="H3" s="55"/>
      <c r="J3" s="55"/>
      <c r="L3" s="55"/>
      <c r="N3" s="55"/>
      <c r="P3" s="55"/>
      <c r="Q3" s="55"/>
    </row>
    <row r="4" spans="1:17" ht="13.95" customHeight="1" x14ac:dyDescent="0.3">
      <c r="A4" s="56"/>
      <c r="B4" s="55"/>
      <c r="D4" s="55"/>
      <c r="F4" s="55"/>
      <c r="H4" s="55"/>
      <c r="J4" s="55"/>
      <c r="L4" s="55"/>
      <c r="N4" s="55"/>
      <c r="P4" s="55"/>
      <c r="Q4" s="55"/>
    </row>
    <row r="5" spans="1:17" ht="21" customHeight="1" x14ac:dyDescent="0.3">
      <c r="A5" s="56"/>
      <c r="B5" s="55"/>
      <c r="D5" s="55"/>
      <c r="F5" s="55"/>
      <c r="H5" s="55"/>
      <c r="J5" s="55"/>
      <c r="L5" s="55"/>
      <c r="N5" s="55"/>
      <c r="P5" s="55"/>
      <c r="Q5" s="55"/>
    </row>
    <row r="6" spans="1:17" ht="38.1" customHeight="1" x14ac:dyDescent="0.3">
      <c r="A6" s="56"/>
      <c r="B6" s="2" t="s">
        <v>7</v>
      </c>
      <c r="D6" s="2" t="s">
        <v>7</v>
      </c>
      <c r="F6" s="2" t="s">
        <v>7</v>
      </c>
      <c r="H6" s="2" t="s">
        <v>7</v>
      </c>
      <c r="J6" s="2" t="s">
        <v>7</v>
      </c>
      <c r="L6" s="2" t="s">
        <v>7</v>
      </c>
      <c r="M6" s="6"/>
      <c r="N6" s="2" t="s">
        <v>7</v>
      </c>
      <c r="P6" s="2" t="s">
        <v>7</v>
      </c>
      <c r="Q6" s="2" t="s">
        <v>7</v>
      </c>
    </row>
    <row r="7" spans="1:17" ht="38.1" customHeight="1" x14ac:dyDescent="0.3">
      <c r="A7" s="56"/>
      <c r="B7" s="2" t="s">
        <v>13</v>
      </c>
      <c r="D7" s="2" t="s">
        <v>13</v>
      </c>
      <c r="F7" s="2" t="s">
        <v>18</v>
      </c>
      <c r="H7" s="2"/>
      <c r="J7" s="2"/>
      <c r="L7" s="2"/>
      <c r="M7" s="6"/>
      <c r="N7" s="2"/>
      <c r="P7" s="2" t="s">
        <v>13</v>
      </c>
      <c r="Q7" s="2"/>
    </row>
    <row r="8" spans="1:17" ht="22.2" customHeight="1" x14ac:dyDescent="0.3">
      <c r="A8" s="56"/>
      <c r="B8" s="3" t="s">
        <v>8</v>
      </c>
      <c r="D8" s="3" t="s">
        <v>8</v>
      </c>
      <c r="F8" s="3" t="s">
        <v>8</v>
      </c>
      <c r="H8" s="3" t="s">
        <v>8</v>
      </c>
      <c r="J8" s="3" t="s">
        <v>8</v>
      </c>
      <c r="L8" s="3" t="s">
        <v>8</v>
      </c>
      <c r="N8" s="3" t="s">
        <v>8</v>
      </c>
      <c r="P8" s="3" t="s">
        <v>8</v>
      </c>
      <c r="Q8" s="3" t="s">
        <v>8</v>
      </c>
    </row>
    <row r="9" spans="1:17" ht="22.2" customHeight="1" x14ac:dyDescent="0.3">
      <c r="A9" s="56"/>
      <c r="B9" s="3" t="s">
        <v>14</v>
      </c>
      <c r="D9" s="3" t="s">
        <v>14</v>
      </c>
      <c r="F9" s="3" t="s">
        <v>19</v>
      </c>
      <c r="H9" s="3"/>
      <c r="J9" s="3"/>
      <c r="L9" s="3"/>
      <c r="N9" s="3"/>
      <c r="P9" s="3" t="s">
        <v>20</v>
      </c>
      <c r="Q9" s="3"/>
    </row>
    <row r="10" spans="1:17" s="29" customFormat="1" ht="13.95" customHeight="1" x14ac:dyDescent="0.3">
      <c r="A10" s="56"/>
      <c r="B10" s="28" t="s">
        <v>9</v>
      </c>
      <c r="D10" s="28" t="s">
        <v>9</v>
      </c>
      <c r="F10" s="28" t="s">
        <v>9</v>
      </c>
      <c r="H10" s="28" t="s">
        <v>9</v>
      </c>
      <c r="J10" s="28" t="s">
        <v>9</v>
      </c>
      <c r="L10" s="28" t="s">
        <v>9</v>
      </c>
      <c r="N10" s="28" t="s">
        <v>9</v>
      </c>
      <c r="P10" s="28" t="s">
        <v>9</v>
      </c>
      <c r="Q10" s="28" t="s">
        <v>9</v>
      </c>
    </row>
    <row r="11" spans="1:17" s="29" customFormat="1" ht="27" customHeight="1" x14ac:dyDescent="0.3">
      <c r="A11" s="56"/>
      <c r="B11" s="28" t="s">
        <v>15</v>
      </c>
      <c r="D11" s="28" t="s">
        <v>17</v>
      </c>
      <c r="F11" s="28" t="s">
        <v>33</v>
      </c>
      <c r="H11" s="28"/>
      <c r="J11" s="28"/>
      <c r="L11" s="28"/>
      <c r="N11" s="28"/>
      <c r="P11" s="28" t="s">
        <v>21</v>
      </c>
      <c r="Q11" s="28"/>
    </row>
    <row r="12" spans="1:17" s="29" customFormat="1" ht="13.95" customHeight="1" x14ac:dyDescent="0.3">
      <c r="A12" s="57"/>
      <c r="B12" s="28" t="s">
        <v>16</v>
      </c>
      <c r="D12" s="28" t="s">
        <v>16</v>
      </c>
      <c r="F12" s="28"/>
      <c r="H12" s="28"/>
      <c r="J12" s="28"/>
      <c r="L12" s="28"/>
      <c r="N12" s="28"/>
      <c r="P12" s="28" t="s">
        <v>16</v>
      </c>
      <c r="Q12" s="28"/>
    </row>
    <row r="13" spans="1:17" ht="17.399999999999999" customHeight="1" x14ac:dyDescent="0.3">
      <c r="A13" s="31" t="s">
        <v>12</v>
      </c>
      <c r="B13" s="1">
        <v>100394</v>
      </c>
      <c r="D13" s="1">
        <v>100395</v>
      </c>
      <c r="F13" s="1">
        <v>98886</v>
      </c>
      <c r="H13" s="1"/>
      <c r="J13" s="1"/>
      <c r="L13" s="1"/>
      <c r="N13" s="1"/>
      <c r="P13" s="1">
        <v>99542</v>
      </c>
      <c r="Q13" s="1"/>
    </row>
    <row r="14" spans="1:17" s="8" customFormat="1" ht="17.399999999999999" customHeight="1" x14ac:dyDescent="0.3">
      <c r="A14" s="32" t="s">
        <v>0</v>
      </c>
      <c r="B14" s="7">
        <v>25112.5</v>
      </c>
      <c r="D14" s="7">
        <v>27404.17</v>
      </c>
      <c r="F14" s="42">
        <v>26054.17</v>
      </c>
      <c r="H14" s="42"/>
      <c r="J14" s="42"/>
      <c r="L14" s="42"/>
      <c r="N14" s="42"/>
      <c r="P14" s="7">
        <v>29016.687000000002</v>
      </c>
      <c r="Q14" s="42"/>
    </row>
    <row r="15" spans="1:17" ht="17.399999999999999" customHeight="1" x14ac:dyDescent="0.3">
      <c r="A15" s="33" t="s">
        <v>1</v>
      </c>
      <c r="B15" s="9">
        <v>495.83</v>
      </c>
      <c r="D15" s="9">
        <v>495.83</v>
      </c>
      <c r="F15" s="46">
        <v>495.83</v>
      </c>
      <c r="H15" s="46"/>
      <c r="J15" s="46"/>
      <c r="L15" s="46"/>
      <c r="N15" s="46"/>
      <c r="P15" s="9">
        <v>541.66999999999996</v>
      </c>
      <c r="Q15" s="46"/>
    </row>
    <row r="16" spans="1:17" ht="19.2" customHeight="1" x14ac:dyDescent="0.3">
      <c r="A16" s="33" t="s">
        <v>4</v>
      </c>
      <c r="B16" s="9">
        <v>0</v>
      </c>
      <c r="D16" s="9">
        <v>0</v>
      </c>
      <c r="F16" s="46">
        <v>0</v>
      </c>
      <c r="H16" s="46"/>
      <c r="J16" s="46"/>
      <c r="L16" s="46"/>
      <c r="N16" s="46"/>
      <c r="P16" s="9">
        <v>0</v>
      </c>
      <c r="Q16" s="46"/>
    </row>
    <row r="17" spans="1:18" ht="17.399999999999999" customHeight="1" x14ac:dyDescent="0.3">
      <c r="A17" s="33" t="s">
        <v>10</v>
      </c>
      <c r="B17" s="10">
        <v>0.19</v>
      </c>
      <c r="D17" s="10">
        <v>0.19</v>
      </c>
      <c r="F17" s="45">
        <v>0.2</v>
      </c>
      <c r="H17" s="45"/>
      <c r="J17" s="45"/>
      <c r="L17" s="45"/>
      <c r="N17" s="45"/>
      <c r="P17" s="10">
        <v>0.22</v>
      </c>
      <c r="Q17" s="45"/>
    </row>
    <row r="18" spans="1:18" ht="17.399999999999999" customHeight="1" x14ac:dyDescent="0.3">
      <c r="A18" s="33" t="s">
        <v>11</v>
      </c>
      <c r="B18" s="9">
        <v>0</v>
      </c>
      <c r="D18" s="9">
        <v>0</v>
      </c>
      <c r="F18" s="46">
        <v>0</v>
      </c>
      <c r="H18" s="46"/>
      <c r="J18" s="46"/>
      <c r="L18" s="46"/>
      <c r="N18" s="46"/>
      <c r="P18" s="9">
        <v>0</v>
      </c>
      <c r="Q18" s="46"/>
    </row>
    <row r="19" spans="1:18" ht="17.399999999999999" customHeight="1" x14ac:dyDescent="0.3">
      <c r="A19" s="33" t="s">
        <v>5</v>
      </c>
      <c r="B19" s="9">
        <v>0</v>
      </c>
      <c r="D19" s="9">
        <v>0</v>
      </c>
      <c r="F19" s="46">
        <v>0</v>
      </c>
      <c r="H19" s="46"/>
      <c r="J19" s="46"/>
      <c r="L19" s="46"/>
      <c r="N19" s="46"/>
      <c r="P19" s="9">
        <v>0</v>
      </c>
      <c r="Q19" s="46"/>
    </row>
    <row r="20" spans="1:18" ht="17.399999999999999" customHeight="1" x14ac:dyDescent="0.3">
      <c r="A20" s="33" t="s">
        <v>6</v>
      </c>
      <c r="B20" s="11">
        <v>0</v>
      </c>
      <c r="D20" s="11">
        <v>0</v>
      </c>
      <c r="F20" s="47">
        <v>0</v>
      </c>
      <c r="H20" s="47"/>
      <c r="J20" s="47"/>
      <c r="L20" s="47"/>
      <c r="N20" s="47"/>
      <c r="P20" s="11">
        <v>0</v>
      </c>
      <c r="Q20" s="47"/>
    </row>
    <row r="21" spans="1:18" ht="17.399999999999999" customHeight="1" x14ac:dyDescent="0.3">
      <c r="A21" s="33" t="s">
        <v>2</v>
      </c>
      <c r="B21" s="9">
        <v>579.16</v>
      </c>
      <c r="D21" s="9">
        <v>579.16</v>
      </c>
      <c r="F21" s="46">
        <v>579.16</v>
      </c>
      <c r="H21" s="46"/>
      <c r="J21" s="46"/>
      <c r="L21" s="46"/>
      <c r="N21" s="46"/>
      <c r="P21" s="9">
        <v>579.16</v>
      </c>
      <c r="Q21" s="46"/>
    </row>
    <row r="22" spans="1:18" ht="17.399999999999999" customHeight="1" x14ac:dyDescent="0.3">
      <c r="A22" s="33" t="s">
        <v>38</v>
      </c>
      <c r="B22" s="12">
        <f>((((B14+B15+B16)*(1-B17))+B19+B21))-B18</f>
        <v>21321.907300000003</v>
      </c>
      <c r="D22" s="12">
        <f>((((D14+D15+D16)*(1-D17))+D19+D21))-D18</f>
        <v>23178.16</v>
      </c>
      <c r="F22" s="43">
        <f>((((F14+F15+F16)*(1-F17))+F19+F21))-F18</f>
        <v>21819.16</v>
      </c>
      <c r="H22" s="43">
        <f>((((H14+H15+H16)*(1-H17))+H19+H21))-H18</f>
        <v>0</v>
      </c>
      <c r="J22" s="43">
        <f>((((J14+J15+J16)*(1-J17))+J19+J21))-J18</f>
        <v>0</v>
      </c>
      <c r="L22" s="43">
        <f>((((L14+L15+L16)*(1-L17))+L19+L21))-L18</f>
        <v>0</v>
      </c>
      <c r="N22" s="43">
        <f>((((N14+N15+N16)*(1-N17))+N19+N21))-N18</f>
        <v>0</v>
      </c>
      <c r="P22" s="12">
        <f>((((P14+P15+P16)*(1-P17))+P19+P21))-P18</f>
        <v>23634.678459999999</v>
      </c>
      <c r="Q22" s="43">
        <f>((((Q14+Q15+Q16)*(1-Q17))+Q19+Q21))-Q18</f>
        <v>0</v>
      </c>
    </row>
    <row r="23" spans="1:18" ht="17.399999999999999" customHeight="1" x14ac:dyDescent="0.3">
      <c r="A23" s="33" t="s">
        <v>3</v>
      </c>
      <c r="B23" s="12">
        <f>B22*0.2</f>
        <v>4264.3814600000005</v>
      </c>
      <c r="D23" s="12">
        <f>D22*0.2</f>
        <v>4635.6320000000005</v>
      </c>
      <c r="F23" s="43">
        <f>F22*0.2</f>
        <v>4363.8320000000003</v>
      </c>
      <c r="H23" s="43">
        <f>H22*0.2</f>
        <v>0</v>
      </c>
      <c r="J23" s="43">
        <f>J22*0.2</f>
        <v>0</v>
      </c>
      <c r="L23" s="43">
        <f>L22*0.2</f>
        <v>0</v>
      </c>
      <c r="N23" s="43">
        <f>N22*0.2</f>
        <v>0</v>
      </c>
      <c r="P23" s="12">
        <f>P22*0.2</f>
        <v>4726.935692</v>
      </c>
      <c r="Q23" s="43">
        <f>Q22*0.2</f>
        <v>0</v>
      </c>
    </row>
    <row r="24" spans="1:18" ht="17.399999999999999" customHeight="1" x14ac:dyDescent="0.3">
      <c r="A24" s="29" t="s">
        <v>30</v>
      </c>
      <c r="B24" s="40">
        <f t="shared" ref="B24:N24" si="0">SUM(B22:B23)+270</f>
        <v>25856.288760000003</v>
      </c>
      <c r="C24" s="40">
        <f t="shared" si="0"/>
        <v>270</v>
      </c>
      <c r="D24" s="40">
        <f t="shared" si="0"/>
        <v>28083.792000000001</v>
      </c>
      <c r="E24" s="40">
        <f t="shared" si="0"/>
        <v>270</v>
      </c>
      <c r="F24" s="44">
        <f t="shared" si="0"/>
        <v>26452.991999999998</v>
      </c>
      <c r="G24" s="40">
        <f t="shared" si="0"/>
        <v>270</v>
      </c>
      <c r="H24" s="44">
        <f t="shared" si="0"/>
        <v>270</v>
      </c>
      <c r="I24" s="40">
        <f t="shared" ref="I24:J24" si="1">SUM(I22:I23)+270</f>
        <v>270</v>
      </c>
      <c r="J24" s="44">
        <f t="shared" si="1"/>
        <v>270</v>
      </c>
      <c r="K24" s="40">
        <f t="shared" si="0"/>
        <v>270</v>
      </c>
      <c r="L24" s="44">
        <f t="shared" si="0"/>
        <v>270</v>
      </c>
      <c r="M24" s="40">
        <f t="shared" si="0"/>
        <v>270</v>
      </c>
      <c r="N24" s="44">
        <f t="shared" si="0"/>
        <v>270</v>
      </c>
      <c r="O24" s="40">
        <f t="shared" ref="O24:P24" si="2">SUM(O22:O23)+270</f>
        <v>270</v>
      </c>
      <c r="P24" s="40">
        <f t="shared" si="2"/>
        <v>28631.614151999998</v>
      </c>
      <c r="Q24" s="44">
        <f t="shared" ref="Q24" si="3">SUM(Q22:Q23)+270</f>
        <v>270</v>
      </c>
    </row>
    <row r="25" spans="1:18" x14ac:dyDescent="0.3">
      <c r="A25" s="34"/>
      <c r="B25" s="13"/>
      <c r="D25" s="13"/>
      <c r="F25" s="13"/>
      <c r="H25" s="13"/>
      <c r="J25" s="13"/>
      <c r="L25" s="13"/>
      <c r="N25" s="13"/>
      <c r="P25" s="13"/>
      <c r="Q25" s="13"/>
    </row>
    <row r="26" spans="1:18" ht="27.6" x14ac:dyDescent="0.3">
      <c r="A26" s="33" t="s">
        <v>28</v>
      </c>
      <c r="B26" s="48">
        <v>19917</v>
      </c>
      <c r="C26" s="18"/>
      <c r="D26" s="48">
        <v>21930</v>
      </c>
      <c r="E26" s="18"/>
      <c r="F26" s="48">
        <v>19349</v>
      </c>
      <c r="G26" s="18"/>
      <c r="H26" s="48">
        <f>SUM(H22)</f>
        <v>0</v>
      </c>
      <c r="I26" s="18"/>
      <c r="J26" s="48">
        <f>SUM(J22)</f>
        <v>0</v>
      </c>
      <c r="K26" s="18"/>
      <c r="L26" s="48">
        <f>SUM(L22)</f>
        <v>0</v>
      </c>
      <c r="M26" s="18"/>
      <c r="N26" s="48">
        <f>SUM(N22)</f>
        <v>0</v>
      </c>
      <c r="O26" s="18"/>
      <c r="P26" s="48">
        <v>22335</v>
      </c>
      <c r="Q26" s="48">
        <f>SUM(Q22)</f>
        <v>0</v>
      </c>
    </row>
    <row r="27" spans="1:18" x14ac:dyDescent="0.25">
      <c r="A27" s="35" t="s">
        <v>29</v>
      </c>
      <c r="B27" s="22">
        <f>SUM(B26*1.2)</f>
        <v>23900.399999999998</v>
      </c>
      <c r="C27" s="18"/>
      <c r="D27" s="22">
        <f>SUM(D26*1.2)</f>
        <v>26316</v>
      </c>
      <c r="E27" s="18"/>
      <c r="F27" s="22">
        <f>SUM(F26*1.2)</f>
        <v>23218.799999999999</v>
      </c>
      <c r="G27" s="18"/>
      <c r="H27" s="22">
        <f>SUM(H26*1.2)</f>
        <v>0</v>
      </c>
      <c r="I27" s="18"/>
      <c r="J27" s="22">
        <f>SUM(J26*1.2)</f>
        <v>0</v>
      </c>
      <c r="K27" s="18"/>
      <c r="L27" s="22">
        <f>SUM(L26*1.2)</f>
        <v>0</v>
      </c>
      <c r="M27" s="18"/>
      <c r="N27" s="22">
        <f>SUM(N26*1.2)</f>
        <v>0</v>
      </c>
      <c r="O27" s="18"/>
      <c r="P27" s="22">
        <f>SUM(P26*1.2)</f>
        <v>26802</v>
      </c>
      <c r="Q27" s="22">
        <f>SUM(Q26*1.2)</f>
        <v>0</v>
      </c>
    </row>
    <row r="28" spans="1:18" s="6" customFormat="1" ht="14.4" x14ac:dyDescent="0.3">
      <c r="A28" s="34" t="s">
        <v>22</v>
      </c>
      <c r="B28" s="14"/>
      <c r="D28" s="14"/>
      <c r="F28" s="14"/>
      <c r="H28" s="14"/>
      <c r="J28" s="14"/>
      <c r="L28" s="14"/>
      <c r="N28" s="14"/>
      <c r="P28" s="14"/>
      <c r="Q28" s="14"/>
    </row>
    <row r="29" spans="1:18" s="6" customFormat="1" ht="14.4" x14ac:dyDescent="0.3">
      <c r="A29" s="34"/>
      <c r="B29" s="14"/>
      <c r="D29" s="14"/>
      <c r="F29" s="14"/>
      <c r="H29" s="14"/>
      <c r="J29" s="14"/>
      <c r="L29" s="14"/>
      <c r="N29" s="14"/>
      <c r="P29" s="14"/>
      <c r="Q29" s="14"/>
    </row>
    <row r="30" spans="1:18" s="4" customFormat="1" ht="27.6" x14ac:dyDescent="0.3">
      <c r="A30" s="34" t="s">
        <v>31</v>
      </c>
      <c r="B30" s="41">
        <v>26153</v>
      </c>
      <c r="D30" s="41">
        <v>29927</v>
      </c>
      <c r="F30" s="41">
        <v>26045</v>
      </c>
      <c r="H30" s="41"/>
      <c r="J30" s="41"/>
      <c r="L30" s="41"/>
      <c r="N30" s="41"/>
      <c r="P30" s="41">
        <v>33002</v>
      </c>
      <c r="Q30" s="41"/>
      <c r="R30" s="4" t="s">
        <v>35</v>
      </c>
    </row>
    <row r="31" spans="1:18" s="6" customFormat="1" ht="14.4" x14ac:dyDescent="0.3">
      <c r="A31" s="38" t="s">
        <v>27</v>
      </c>
      <c r="B31" s="15">
        <f>SUM(B30-B27)/1.2</f>
        <v>1877.1666666666686</v>
      </c>
      <c r="D31" s="15">
        <f>SUM(D30-D27)/1.2</f>
        <v>3009.166666666667</v>
      </c>
      <c r="F31" s="15">
        <f>SUM(F30-F27)/1.2</f>
        <v>2355.1666666666674</v>
      </c>
      <c r="H31" s="15">
        <f>SUM(H30-H27)/1.2</f>
        <v>0</v>
      </c>
      <c r="J31" s="15">
        <f>SUM(J30-J27)/1.2</f>
        <v>0</v>
      </c>
      <c r="L31" s="15">
        <f>SUM(L30-L27)/1.2</f>
        <v>0</v>
      </c>
      <c r="N31" s="15">
        <f>SUM(N30-N27)/1.2</f>
        <v>0</v>
      </c>
      <c r="P31" s="15">
        <f>SUM(P30-P27)/1.2</f>
        <v>5166.666666666667</v>
      </c>
      <c r="Q31" s="15">
        <f>SUM(Q30-Q27)/1.2</f>
        <v>0</v>
      </c>
    </row>
    <row r="32" spans="1:18" s="6" customFormat="1" ht="14.4" hidden="1" customHeight="1" x14ac:dyDescent="0.3">
      <c r="A32" s="33" t="s">
        <v>12</v>
      </c>
      <c r="B32" s="10"/>
      <c r="D32" s="10"/>
      <c r="F32" s="10"/>
      <c r="H32" s="10"/>
      <c r="J32" s="10"/>
      <c r="L32" s="10"/>
      <c r="N32" s="10"/>
      <c r="P32" s="10"/>
      <c r="Q32" s="10"/>
    </row>
    <row r="33" spans="1:17" s="6" customFormat="1" ht="14.4" hidden="1" customHeight="1" x14ac:dyDescent="0.3">
      <c r="A33" s="33"/>
      <c r="B33" s="15"/>
      <c r="D33" s="15"/>
      <c r="F33" s="15"/>
      <c r="H33" s="15"/>
      <c r="J33" s="15"/>
      <c r="L33" s="15"/>
      <c r="N33" s="15"/>
      <c r="P33" s="15"/>
      <c r="Q33" s="15"/>
    </row>
    <row r="34" spans="1:17" s="6" customFormat="1" ht="14.4" x14ac:dyDescent="0.3">
      <c r="A34" s="33"/>
      <c r="B34" s="30"/>
      <c r="D34" s="30"/>
      <c r="F34" s="30" t="s">
        <v>34</v>
      </c>
      <c r="H34" s="30"/>
      <c r="J34" s="30"/>
      <c r="L34" s="30"/>
      <c r="N34" s="30"/>
      <c r="P34" s="30"/>
      <c r="Q34" s="30"/>
    </row>
    <row r="35" spans="1:17" s="6" customFormat="1" ht="14.4" x14ac:dyDescent="0.3">
      <c r="A35" s="33" t="s">
        <v>23</v>
      </c>
      <c r="B35" s="39"/>
      <c r="C35" s="4"/>
      <c r="D35" s="39"/>
      <c r="E35" s="4"/>
      <c r="F35" s="39">
        <v>20548</v>
      </c>
      <c r="G35" s="4"/>
      <c r="H35" s="39"/>
      <c r="I35" s="4"/>
      <c r="J35" s="39"/>
      <c r="K35" s="4"/>
      <c r="L35" s="39"/>
      <c r="M35" s="4"/>
      <c r="N35" s="39"/>
      <c r="O35" s="4"/>
      <c r="P35" s="39"/>
      <c r="Q35" s="39"/>
    </row>
    <row r="36" spans="1:17" ht="17.399999999999999" customHeight="1" x14ac:dyDescent="0.3">
      <c r="A36" s="33" t="s">
        <v>24</v>
      </c>
      <c r="B36" s="21"/>
      <c r="C36" s="18"/>
      <c r="D36" s="21"/>
      <c r="E36" s="18"/>
      <c r="F36" s="21">
        <v>32</v>
      </c>
      <c r="G36" s="18"/>
      <c r="H36" s="21"/>
      <c r="I36" s="18"/>
      <c r="J36" s="21"/>
      <c r="K36" s="18"/>
      <c r="L36" s="21"/>
      <c r="M36" s="18"/>
      <c r="N36" s="21"/>
      <c r="O36" s="18"/>
      <c r="P36" s="21"/>
      <c r="Q36" s="21"/>
    </row>
    <row r="37" spans="1:17" ht="17.399999999999999" customHeight="1" x14ac:dyDescent="0.3">
      <c r="A37" s="33" t="s">
        <v>39</v>
      </c>
      <c r="B37" s="26">
        <f>SUM(B30-2500)</f>
        <v>23653</v>
      </c>
      <c r="C37" s="18"/>
      <c r="D37" s="26">
        <f>SUM(D30-2500)</f>
        <v>27427</v>
      </c>
      <c r="E37" s="18"/>
      <c r="F37" s="26">
        <f>SUM(F30-2500)</f>
        <v>23545</v>
      </c>
      <c r="G37" s="18"/>
      <c r="H37" s="26">
        <f>SUM(H30-2500)</f>
        <v>-2500</v>
      </c>
      <c r="I37" s="18"/>
      <c r="J37" s="26">
        <f>SUM(J30-2500)</f>
        <v>-2500</v>
      </c>
      <c r="K37" s="18"/>
      <c r="L37" s="26">
        <f>SUM(L30-2500)</f>
        <v>-2500</v>
      </c>
      <c r="M37" s="18"/>
      <c r="N37" s="26">
        <f>SUM(N30-2500)</f>
        <v>-2500</v>
      </c>
      <c r="O37" s="18"/>
      <c r="P37" s="26">
        <f>SUM(P30-2500)</f>
        <v>30502</v>
      </c>
      <c r="Q37" s="26">
        <f>SUM(Q30-2500)</f>
        <v>-2500</v>
      </c>
    </row>
    <row r="38" spans="1:17" ht="24" customHeight="1" x14ac:dyDescent="0.3">
      <c r="A38" s="33" t="s">
        <v>25</v>
      </c>
      <c r="B38" s="26">
        <f>SUM(B37/1.2)</f>
        <v>19710.833333333336</v>
      </c>
      <c r="C38" s="18"/>
      <c r="D38" s="26">
        <f>SUM(D37/1.2)</f>
        <v>22855.833333333336</v>
      </c>
      <c r="E38" s="18"/>
      <c r="F38" s="26">
        <f>SUM(F37/1.2)</f>
        <v>19620.833333333336</v>
      </c>
      <c r="G38" s="18"/>
      <c r="H38" s="26">
        <f>SUM(H37/1.2)</f>
        <v>-2083.3333333333335</v>
      </c>
      <c r="I38" s="18"/>
      <c r="J38" s="26">
        <f>SUM(J37/1.2)</f>
        <v>-2083.3333333333335</v>
      </c>
      <c r="K38" s="18"/>
      <c r="L38" s="26">
        <f>SUM(L37/1.2)</f>
        <v>-2083.3333333333335</v>
      </c>
      <c r="M38" s="18"/>
      <c r="N38" s="26">
        <f>SUM(N37/1.2)</f>
        <v>-2083.3333333333335</v>
      </c>
      <c r="O38" s="18"/>
      <c r="P38" s="26">
        <f>SUM(P37/1.2)</f>
        <v>25418.333333333336</v>
      </c>
      <c r="Q38" s="26">
        <f>SUM(Q37/1.2)</f>
        <v>-2083.3333333333335</v>
      </c>
    </row>
    <row r="39" spans="1:17" s="6" customFormat="1" ht="14.4" x14ac:dyDescent="0.3">
      <c r="A39" s="34"/>
      <c r="B39" s="14"/>
      <c r="D39" s="14"/>
      <c r="F39" s="14"/>
      <c r="H39" s="14"/>
      <c r="J39" s="14"/>
      <c r="L39" s="14"/>
      <c r="N39" s="14"/>
      <c r="P39" s="14"/>
      <c r="Q39" s="14"/>
    </row>
    <row r="40" spans="1:17" s="6" customFormat="1" ht="14.4" x14ac:dyDescent="0.3">
      <c r="A40" s="33" t="s">
        <v>26</v>
      </c>
      <c r="B40" s="27">
        <v>7</v>
      </c>
      <c r="C40" s="4"/>
      <c r="D40" s="27">
        <v>8</v>
      </c>
      <c r="E40" s="4"/>
      <c r="F40" s="27">
        <v>5</v>
      </c>
      <c r="G40" s="4"/>
      <c r="H40" s="27"/>
      <c r="I40" s="4"/>
      <c r="J40" s="27"/>
      <c r="K40" s="4"/>
      <c r="L40" s="27"/>
      <c r="M40" s="4"/>
      <c r="N40" s="27"/>
      <c r="O40" s="4"/>
      <c r="P40" s="27">
        <v>5</v>
      </c>
      <c r="Q40" s="27"/>
    </row>
    <row r="41" spans="1:17" s="6" customFormat="1" ht="14.4" hidden="1" customHeight="1" x14ac:dyDescent="0.3">
      <c r="A41" s="33"/>
      <c r="B41" s="23"/>
      <c r="C41" s="4"/>
      <c r="D41" s="24"/>
      <c r="E41" s="4"/>
      <c r="F41" s="24"/>
      <c r="G41" s="4"/>
      <c r="H41" s="24"/>
      <c r="I41" s="4"/>
      <c r="J41" s="24"/>
      <c r="K41" s="4"/>
      <c r="L41" s="24"/>
      <c r="M41" s="4"/>
      <c r="N41" s="24"/>
      <c r="O41" s="4"/>
      <c r="P41" s="24"/>
      <c r="Q41" s="24"/>
    </row>
    <row r="42" spans="1:17" s="6" customFormat="1" ht="14.4" hidden="1" customHeight="1" x14ac:dyDescent="0.3">
      <c r="A42" s="33"/>
      <c r="B42" s="25"/>
      <c r="C42" s="4"/>
      <c r="D42" s="24"/>
      <c r="E42" s="4"/>
      <c r="F42" s="24"/>
      <c r="G42" s="4"/>
      <c r="H42" s="24"/>
      <c r="I42" s="4"/>
      <c r="J42" s="24"/>
      <c r="K42" s="4"/>
      <c r="L42" s="24"/>
      <c r="M42" s="4"/>
      <c r="N42" s="24"/>
      <c r="O42" s="4"/>
      <c r="P42" s="24"/>
      <c r="Q42" s="24"/>
    </row>
    <row r="43" spans="1:17" s="6" customFormat="1" ht="14.4" hidden="1" customHeight="1" x14ac:dyDescent="0.3">
      <c r="A43" s="34"/>
      <c r="B43" s="16"/>
      <c r="D43" s="16"/>
      <c r="F43" s="16"/>
      <c r="H43" s="16"/>
      <c r="J43" s="16"/>
      <c r="L43" s="16"/>
      <c r="N43" s="16"/>
      <c r="P43" s="16"/>
      <c r="Q43" s="16"/>
    </row>
    <row r="44" spans="1:17" ht="13.8" hidden="1" customHeight="1" x14ac:dyDescent="0.25">
      <c r="A44" s="33"/>
      <c r="B44" s="15"/>
      <c r="D44" s="15"/>
      <c r="F44" s="15"/>
      <c r="H44" s="15"/>
      <c r="J44" s="15"/>
      <c r="L44" s="15"/>
      <c r="N44" s="15"/>
      <c r="P44" s="15"/>
      <c r="Q44" s="15"/>
    </row>
    <row r="45" spans="1:17" ht="13.8" hidden="1" customHeight="1" x14ac:dyDescent="0.25">
      <c r="A45" s="33"/>
      <c r="B45" s="17"/>
      <c r="D45" s="17"/>
      <c r="F45" s="17"/>
      <c r="H45" s="17"/>
      <c r="J45" s="17"/>
      <c r="L45" s="17"/>
      <c r="N45" s="17"/>
      <c r="P45" s="17"/>
      <c r="Q45" s="17"/>
    </row>
    <row r="46" spans="1:17" ht="13.8" hidden="1" customHeight="1" x14ac:dyDescent="0.3">
      <c r="A46" s="36"/>
      <c r="B46" s="19"/>
      <c r="D46" s="19"/>
      <c r="F46" s="19"/>
      <c r="H46" s="19"/>
      <c r="J46" s="19"/>
      <c r="L46" s="19"/>
      <c r="N46" s="19"/>
      <c r="P46" s="19"/>
      <c r="Q46" s="19"/>
    </row>
    <row r="47" spans="1:17" ht="13.8" hidden="1" customHeight="1" x14ac:dyDescent="0.3">
      <c r="A47" s="37"/>
      <c r="B47" s="20"/>
      <c r="D47" s="20"/>
      <c r="F47" s="20"/>
      <c r="H47" s="20"/>
      <c r="J47" s="20"/>
      <c r="L47" s="20"/>
      <c r="N47" s="20"/>
      <c r="P47" s="20"/>
      <c r="Q47" s="20"/>
    </row>
    <row r="48" spans="1:17" ht="13.8" customHeight="1" x14ac:dyDescent="0.3">
      <c r="A48" s="37" t="s">
        <v>40</v>
      </c>
      <c r="B48" s="20"/>
      <c r="D48" s="20"/>
      <c r="F48" s="20"/>
      <c r="H48" s="20"/>
      <c r="J48" s="20"/>
      <c r="L48" s="20"/>
      <c r="N48" s="20"/>
      <c r="P48" s="20"/>
      <c r="Q48" s="20"/>
    </row>
    <row r="49" spans="1:17" ht="13.8" hidden="1" customHeight="1" x14ac:dyDescent="0.3">
      <c r="A49" s="37"/>
      <c r="B49" s="20"/>
      <c r="D49" s="20"/>
      <c r="F49" s="20"/>
      <c r="H49" s="20"/>
      <c r="J49" s="20"/>
      <c r="L49" s="20"/>
      <c r="N49" s="20"/>
      <c r="P49" s="20"/>
      <c r="Q49" s="20"/>
    </row>
    <row r="51" spans="1:17" s="18" customFormat="1" x14ac:dyDescent="0.3">
      <c r="A51" s="36" t="s">
        <v>32</v>
      </c>
      <c r="B51" s="49">
        <f>SUM(B27-B37)/8</f>
        <v>30.924999999999727</v>
      </c>
      <c r="D51" s="49">
        <f>SUM(D27-D37)/8</f>
        <v>-138.875</v>
      </c>
      <c r="F51" s="50">
        <f>SUM(F27-F37)/8</f>
        <v>-40.775000000000091</v>
      </c>
      <c r="H51" s="50">
        <f>SUM(H27-H37)/8</f>
        <v>312.5</v>
      </c>
      <c r="J51" s="50">
        <f>SUM(J27-J37)/8</f>
        <v>312.5</v>
      </c>
      <c r="L51" s="50">
        <f>SUM(L27-L37)/8</f>
        <v>312.5</v>
      </c>
      <c r="N51" s="50">
        <f>SUM(N27-N37)/8</f>
        <v>312.5</v>
      </c>
      <c r="P51" s="49">
        <f>SUM(P27-P37)/8</f>
        <v>-462.5</v>
      </c>
      <c r="Q51" s="50">
        <f>SUM(Q27-Q37)/8</f>
        <v>312.5</v>
      </c>
    </row>
    <row r="55" spans="1:17" s="52" customFormat="1" ht="17.399999999999999" x14ac:dyDescent="0.3">
      <c r="A55" s="51" t="s">
        <v>36</v>
      </c>
      <c r="F55" s="53"/>
      <c r="G55" s="54"/>
      <c r="H55" s="54"/>
    </row>
  </sheetData>
  <sheetProtection selectLockedCells="1"/>
  <mergeCells count="10">
    <mergeCell ref="Q1:Q5"/>
    <mergeCell ref="N1:N5"/>
    <mergeCell ref="P1:P5"/>
    <mergeCell ref="A1:A12"/>
    <mergeCell ref="H1:H5"/>
    <mergeCell ref="L1:L5"/>
    <mergeCell ref="B1:B5"/>
    <mergeCell ref="D1:D5"/>
    <mergeCell ref="F1:F5"/>
    <mergeCell ref="J1:J5"/>
  </mergeCells>
  <dataValidations count="1">
    <dataValidation type="decimal" allowBlank="1" showInputMessage="1" showErrorMessage="1" sqref="B17 D17 F17 H17 J17 L17 N17 P17:Q17" xr:uid="{AC65D3D2-0F8A-4D22-B50F-A50362A120F8}">
      <formula1>0</formula1>
      <formula2>1</formula2>
    </dataValidation>
  </dataValidations>
  <printOptions gridLines="1"/>
  <pageMargins left="0.25" right="0.25" top="0.75" bottom="0.75" header="0.3" footer="0.3"/>
  <pageSetup paperSize="9" scale="55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651C76A0BAC243BE5F3608F96CCE6B" ma:contentTypeVersion="2" ma:contentTypeDescription="Create a new document." ma:contentTypeScope="" ma:versionID="26a4bf28393287d12fb89ce065afe33d">
  <xsd:schema xmlns:xsd="http://www.w3.org/2001/XMLSchema" xmlns:xs="http://www.w3.org/2001/XMLSchema" xmlns:p="http://schemas.microsoft.com/office/2006/metadata/properties" xmlns:ns3="d7ada5ec-5151-4f46-adb8-a8082a133e5b" targetNamespace="http://schemas.microsoft.com/office/2006/metadata/properties" ma:root="true" ma:fieldsID="de8337b159d84b87898a50a0fb246712" ns3:_="">
    <xsd:import namespace="d7ada5ec-5151-4f46-adb8-a8082a133e5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da5ec-5151-4f46-adb8-a8082a133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F3C547-E03A-4A64-85F7-77A1CB31326C}">
  <ds:schemaRefs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d7ada5ec-5151-4f46-adb8-a8082a133e5b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08B7B11-DE56-4C9A-9650-4D45F432D0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E3F064-27F4-4D55-A66B-AC1C492A5A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ada5ec-5151-4f46-adb8-a8082a133e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Buyback Calculation</vt:lpstr>
      <vt:lpstr>'Buyback Calculation'!Print_Titles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Morrison</dc:creator>
  <cp:lastModifiedBy>Stacey Arnold FCCA</cp:lastModifiedBy>
  <cp:lastPrinted>2024-05-31T11:36:48Z</cp:lastPrinted>
  <dcterms:created xsi:type="dcterms:W3CDTF">2011-07-07T14:33:34Z</dcterms:created>
  <dcterms:modified xsi:type="dcterms:W3CDTF">2024-05-31T11:56:38Z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0x01010039651C76A0BAC243BE5F3608F96CCE6B</vt:lpwstr>
  </property>
</Properties>
</file>