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cure\2024\Campaigns\Q3\Cars\"/>
    </mc:Choice>
  </mc:AlternateContent>
  <xr:revisionPtr revIDLastSave="0" documentId="13_ncr:1_{51A74D5D-2776-415D-98B7-3A96D508D283}" xr6:coauthVersionLast="47" xr6:coauthVersionMax="47" xr10:uidLastSave="{00000000-0000-0000-0000-000000000000}"/>
  <bookViews>
    <workbookView xWindow="28680" yWindow="-120" windowWidth="38640" windowHeight="15720" tabRatio="649" xr2:uid="{00000000-000D-0000-FFFF-FFFF00000000}"/>
  </bookViews>
  <sheets>
    <sheet name="Customer Facing Finance Exampes" sheetId="10" r:id="rId1"/>
    <sheet name="PCP No Deposit" sheetId="11" state="hidden" r:id="rId2"/>
    <sheet name="HP Examples" sheetId="13" state="hidden" r:id="rId3"/>
    <sheet name="Additional Examples" sheetId="9" state="hidden" r:id="rId4"/>
    <sheet name="Examples with Loyalty Savings" sheetId="12" state="hidden" r:id="rId5"/>
    <sheet name="Reference Finance Examples" sheetId="4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9" i="10" l="1"/>
  <c r="D89" i="10"/>
  <c r="E89" i="10"/>
  <c r="F89" i="10"/>
  <c r="G89" i="10"/>
  <c r="B89" i="10"/>
  <c r="C45" i="10"/>
  <c r="D45" i="10"/>
  <c r="E45" i="10"/>
  <c r="F45" i="10"/>
  <c r="B45" i="10"/>
  <c r="B147" i="10" l="1"/>
  <c r="B145" i="10"/>
  <c r="C84" i="10"/>
  <c r="D84" i="10"/>
  <c r="E84" i="10"/>
  <c r="F84" i="10"/>
  <c r="G84" i="10"/>
  <c r="B84" i="10"/>
  <c r="D100" i="10"/>
  <c r="C100" i="10"/>
  <c r="B100" i="10"/>
  <c r="D98" i="10"/>
  <c r="C98" i="10"/>
  <c r="B98" i="10"/>
  <c r="E98" i="10"/>
  <c r="F98" i="10"/>
  <c r="G98" i="10"/>
  <c r="E100" i="10"/>
  <c r="F100" i="10"/>
  <c r="G100" i="10"/>
  <c r="C9" i="10" l="1"/>
  <c r="B9" i="10"/>
  <c r="B11" i="10"/>
  <c r="C113" i="10" l="1"/>
  <c r="B113" i="10"/>
  <c r="B40" i="10" l="1"/>
  <c r="C40" i="10"/>
  <c r="D40" i="10"/>
  <c r="E40" i="10"/>
  <c r="F40" i="10"/>
  <c r="C115" i="10" l="1"/>
  <c r="B115" i="10"/>
  <c r="G82" i="10" l="1"/>
  <c r="F38" i="10" l="1"/>
  <c r="E38" i="10"/>
  <c r="D38" i="10"/>
  <c r="C38" i="10"/>
  <c r="B38" i="10"/>
  <c r="E24" i="10"/>
  <c r="F24" i="10"/>
  <c r="E26" i="10"/>
  <c r="F26" i="10"/>
  <c r="D26" i="10"/>
  <c r="C26" i="10"/>
  <c r="B26" i="10"/>
  <c r="D24" i="10"/>
  <c r="C24" i="10"/>
  <c r="B24" i="10"/>
  <c r="B54" i="10"/>
  <c r="C54" i="10"/>
  <c r="D54" i="10"/>
  <c r="B56" i="10"/>
  <c r="C56" i="10"/>
  <c r="D56" i="10"/>
  <c r="F76" i="13" l="1"/>
  <c r="F74" i="13"/>
  <c r="C76" i="13"/>
  <c r="C74" i="13"/>
  <c r="C63" i="13"/>
  <c r="C61" i="13"/>
  <c r="F63" i="13"/>
  <c r="F61" i="13"/>
  <c r="D85" i="11"/>
  <c r="C85" i="11"/>
  <c r="B85" i="11"/>
  <c r="D83" i="11"/>
  <c r="C83" i="11"/>
  <c r="B83" i="11"/>
  <c r="D71" i="11"/>
  <c r="C71" i="11"/>
  <c r="B71" i="11"/>
  <c r="D69" i="11"/>
  <c r="C69" i="11"/>
  <c r="B69" i="11"/>
  <c r="D82" i="10"/>
  <c r="F82" i="10"/>
  <c r="E82" i="10"/>
  <c r="C82" i="10"/>
  <c r="B82" i="10"/>
  <c r="B9" i="13" l="1"/>
  <c r="B130" i="11" l="1"/>
  <c r="B128" i="11"/>
  <c r="B130" i="10"/>
  <c r="B128" i="10"/>
  <c r="B37" i="13" l="1"/>
  <c r="B35" i="13" l="1"/>
  <c r="B42" i="11" l="1"/>
  <c r="B40" i="11"/>
  <c r="C101" i="11"/>
  <c r="B101" i="11"/>
  <c r="C91" i="13"/>
  <c r="B91" i="13"/>
  <c r="D50" i="13"/>
  <c r="C50" i="13"/>
  <c r="B50" i="13"/>
  <c r="E37" i="13"/>
  <c r="D37" i="13"/>
  <c r="C37" i="13"/>
  <c r="B24" i="13"/>
  <c r="C24" i="13"/>
  <c r="D24" i="13"/>
  <c r="E24" i="13"/>
  <c r="B63" i="13"/>
  <c r="B55" i="11"/>
  <c r="B76" i="13"/>
  <c r="G76" i="13"/>
  <c r="E76" i="13"/>
  <c r="G63" i="13"/>
  <c r="E63" i="13"/>
  <c r="G74" i="13"/>
  <c r="E74" i="13"/>
  <c r="G61" i="13"/>
  <c r="E61" i="13"/>
  <c r="C89" i="13"/>
  <c r="B89" i="13"/>
  <c r="D48" i="13"/>
  <c r="C99" i="11" l="1"/>
  <c r="B99" i="11"/>
  <c r="B74" i="13" l="1"/>
  <c r="E42" i="11" l="1"/>
  <c r="D42" i="11"/>
  <c r="C42" i="11"/>
  <c r="E40" i="11"/>
  <c r="D40" i="11"/>
  <c r="C40" i="11"/>
  <c r="D76" i="13"/>
  <c r="D74" i="13"/>
  <c r="E35" i="13"/>
  <c r="D35" i="13"/>
  <c r="C35" i="13"/>
  <c r="B22" i="13"/>
  <c r="C22" i="13"/>
  <c r="D22" i="13"/>
  <c r="E22" i="13"/>
  <c r="C57" i="11"/>
  <c r="D57" i="11"/>
  <c r="B57" i="11"/>
  <c r="B27" i="11"/>
  <c r="C27" i="11"/>
  <c r="D27" i="11"/>
  <c r="E27" i="11"/>
  <c r="B25" i="11"/>
  <c r="C25" i="11"/>
  <c r="D25" i="11"/>
  <c r="E25" i="11" l="1"/>
  <c r="E9" i="13" l="1"/>
  <c r="E7" i="13"/>
  <c r="D9" i="13"/>
  <c r="E11" i="11"/>
  <c r="E9" i="11"/>
  <c r="D9" i="11"/>
  <c r="E9" i="10"/>
  <c r="D11" i="10"/>
  <c r="D9" i="10"/>
  <c r="D11" i="11"/>
  <c r="E11" i="10"/>
  <c r="D7" i="13"/>
  <c r="F11" i="10" l="1"/>
  <c r="F9" i="10" l="1"/>
  <c r="I22" i="12" l="1"/>
  <c r="I25" i="12" s="1"/>
  <c r="E29" i="9"/>
  <c r="E27" i="9"/>
  <c r="C48" i="13" l="1"/>
  <c r="B48" i="13"/>
  <c r="D55" i="11"/>
  <c r="C55" i="11"/>
  <c r="D70" i="10"/>
  <c r="C70" i="10"/>
  <c r="B70" i="10"/>
  <c r="D68" i="10"/>
  <c r="C68" i="10"/>
  <c r="B68" i="10"/>
  <c r="B116" i="13"/>
  <c r="B114" i="13"/>
  <c r="B104" i="13"/>
  <c r="B102" i="13"/>
  <c r="B61" i="13"/>
  <c r="D63" i="13"/>
  <c r="C9" i="13"/>
  <c r="F9" i="13"/>
  <c r="D61" i="13" l="1"/>
  <c r="F7" i="13"/>
  <c r="C7" i="13"/>
  <c r="B7" i="13"/>
  <c r="I23" i="12" l="1"/>
  <c r="F25" i="12"/>
  <c r="F11" i="12" l="1"/>
  <c r="C25" i="12" l="1"/>
  <c r="C11" i="12"/>
  <c r="F23" i="12"/>
  <c r="C23" i="12"/>
  <c r="F9" i="12"/>
  <c r="C9" i="12"/>
  <c r="B115" i="11"/>
  <c r="B113" i="11"/>
  <c r="F11" i="11"/>
  <c r="C11" i="11"/>
  <c r="B11" i="11"/>
  <c r="F9" i="11"/>
  <c r="C9" i="11"/>
  <c r="B9" i="11"/>
  <c r="H27" i="9" l="1"/>
  <c r="H29" i="9"/>
  <c r="E14" i="9" l="1"/>
  <c r="E12" i="9"/>
  <c r="B29" i="9" l="1"/>
  <c r="B13" i="9"/>
  <c r="C11" i="10"/>
  <c r="B27" i="9" l="1"/>
  <c r="B11" i="9" l="1"/>
  <c r="B85" i="4" l="1"/>
  <c r="C56" i="4"/>
  <c r="D56" i="4"/>
  <c r="E56" i="4"/>
  <c r="B56" i="4"/>
  <c r="C41" i="4"/>
  <c r="D41" i="4"/>
  <c r="E41" i="4"/>
  <c r="F41" i="4"/>
  <c r="G41" i="4"/>
  <c r="B41" i="4"/>
  <c r="D26" i="4"/>
  <c r="C26" i="4"/>
  <c r="B26" i="4"/>
  <c r="F11" i="4"/>
  <c r="G11" i="4"/>
  <c r="E11" i="4"/>
  <c r="D11" i="4"/>
  <c r="C11" i="4"/>
  <c r="B11" i="4"/>
  <c r="B99" i="4"/>
  <c r="B97" i="4"/>
  <c r="C85" i="4"/>
  <c r="E70" i="4"/>
  <c r="D70" i="4"/>
  <c r="C70" i="4"/>
  <c r="B70" i="4"/>
  <c r="E68" i="4"/>
  <c r="D68" i="4"/>
  <c r="C68" i="4"/>
  <c r="B68" i="4"/>
  <c r="B54" i="4"/>
  <c r="E54" i="4"/>
  <c r="E39" i="4"/>
  <c r="B39" i="4"/>
  <c r="G39" i="4"/>
  <c r="F39" i="4"/>
  <c r="D39" i="4"/>
  <c r="C39" i="4"/>
  <c r="C24" i="4"/>
  <c r="B24" i="4"/>
  <c r="E9" i="4"/>
  <c r="G9" i="4"/>
  <c r="F9" i="4"/>
  <c r="B9" i="4"/>
  <c r="C54" i="4" l="1"/>
  <c r="D24" i="4"/>
  <c r="D9" i="4"/>
  <c r="C9" i="4"/>
  <c r="D54" i="4"/>
  <c r="B83" i="4"/>
  <c r="C83" i="4"/>
</calcChain>
</file>

<file path=xl/sharedStrings.xml><?xml version="1.0" encoding="utf-8"?>
<sst xmlns="http://schemas.openxmlformats.org/spreadsheetml/2006/main" count="964" uniqueCount="138">
  <si>
    <t>Optional Final payment</t>
  </si>
  <si>
    <t>Cash price</t>
  </si>
  <si>
    <t>Finance Deposit Allowance</t>
  </si>
  <si>
    <t>Deposit</t>
  </si>
  <si>
    <t>Total amount of credit</t>
  </si>
  <si>
    <t>Purchase Fee*</t>
  </si>
  <si>
    <t>Total amount payable</t>
  </si>
  <si>
    <t>Duration of agreement</t>
  </si>
  <si>
    <t>Representative APR</t>
  </si>
  <si>
    <t>Interest Rate (fixed)</t>
  </si>
  <si>
    <t>48 monthly payments</t>
  </si>
  <si>
    <t>49 months</t>
  </si>
  <si>
    <t>0% APR</t>
  </si>
  <si>
    <t>Ignis 1.2 Dualjet Hybrid SZ-T CVT</t>
  </si>
  <si>
    <t>Ignis 1.2 Dualjet Hybrid SZ5 CVT</t>
  </si>
  <si>
    <t>Ignis 1.2 Dualjet Hybrid SZ5</t>
  </si>
  <si>
    <t>Ignis 1.2 Dualjet Hybrid SZ5 Allgrip</t>
  </si>
  <si>
    <t>SWIFT 1.2 DUALJET HYBRID SZT</t>
  </si>
  <si>
    <t>SWIFT 1.2 DUALJET HYBRID ATTITUDE</t>
  </si>
  <si>
    <t>Swift 1.4 Boosterjet Hybrid Sport</t>
  </si>
  <si>
    <t>SWIFT 1.2 DUALJET HYBRID SZ5</t>
  </si>
  <si>
    <t xml:space="preserve">SWIFT 1.2 DUALJET HYBRID SZ5 CVT	</t>
  </si>
  <si>
    <t>SWIFT 1.2 DUALJET HYBRID SZ5 ALLGRIP</t>
  </si>
  <si>
    <t>VITARA 1.4 BOOSTERJET HYBRID SZ4</t>
  </si>
  <si>
    <t>VITARA 1.4 BOOSTERJET HYBRID SZT</t>
  </si>
  <si>
    <t>VITARA 1.4 BOOSTERJET HYBRID SZ5</t>
  </si>
  <si>
    <t>VITARA 1.4 BOOSTERJET HYBRID SZ5 ALLGRIP</t>
  </si>
  <si>
    <t>Ignis 1.2 Dualjet Hybrid SZ3</t>
  </si>
  <si>
    <t>Ignis 1.2 Dualjet Hybrid SZ-T</t>
  </si>
  <si>
    <t>SWIFT 1.2 DUALJET SZ-L</t>
  </si>
  <si>
    <t>SWIFT 1.2 DUALJET SZ-T</t>
  </si>
  <si>
    <t>S-CROSS 1.4 BOOSTERJET HYBRID SZ4</t>
  </si>
  <si>
    <t>S-CROSS 1.4 BOOSTERJET HYBRID SZT</t>
  </si>
  <si>
    <t>S-CROSS 1.4 BOOSTERJET HYBRID SZ5</t>
  </si>
  <si>
    <t>S-CROSS 1.4 BOOSTERJET HYBRID SZ5 ALLGRIP</t>
  </si>
  <si>
    <t>ACROSS ESTATE 2.5 PHEV</t>
  </si>
  <si>
    <t>SWACE ESTATE 1.8 HYBRID SZ-T</t>
  </si>
  <si>
    <t>SWACE ESTATE 1.8 HYBRID SZ5</t>
  </si>
  <si>
    <t>NEW IGNIS
8,000 MPA</t>
  </si>
  <si>
    <t>SWIFT
8,000MPA</t>
  </si>
  <si>
    <t>SWIFT 2021
8.000 MPA</t>
  </si>
  <si>
    <t>VITARA
10,000 MPA</t>
  </si>
  <si>
    <t>49 Months</t>
  </si>
  <si>
    <t>5.9% APR</t>
  </si>
  <si>
    <t>S-CROSS
10,000 MPA</t>
  </si>
  <si>
    <t>Customer Saving Cash price</t>
  </si>
  <si>
    <t>SWACE
10,000 MPA</t>
  </si>
  <si>
    <t>47 monthly payments</t>
  </si>
  <si>
    <t>1 monthly payment</t>
  </si>
  <si>
    <t>ACROSS
10,000 MPA</t>
  </si>
  <si>
    <t>SWIFT 1.2 DUALJET HYBRID SZ-T CVT</t>
  </si>
  <si>
    <t>*Included in Optional Final Payment</t>
  </si>
  <si>
    <t>VITARA</t>
  </si>
  <si>
    <t>ACROSS</t>
  </si>
  <si>
    <t>60 Months</t>
  </si>
  <si>
    <t>OTR Price</t>
  </si>
  <si>
    <t>SWACE ESTATE 1.8 HYBRID SZ-T CVT</t>
  </si>
  <si>
    <t>60 monthly payments</t>
  </si>
  <si>
    <t>Purchase Fee</t>
  </si>
  <si>
    <t>Jimny</t>
  </si>
  <si>
    <t>Jimny 1.5 Light Commercial</t>
  </si>
  <si>
    <t>Customer Deposit</t>
  </si>
  <si>
    <t>6.9% APR</t>
  </si>
  <si>
    <t>Swift SZ5 2WD Manual
8,000 MPA</t>
  </si>
  <si>
    <t>Ignis SZ5 2WD Manual
8,000 MPA</t>
  </si>
  <si>
    <t>Vitara SZ-T 2WD Manual
10,000 MPA</t>
  </si>
  <si>
    <t>Swace SZ-T
10,000 MPA</t>
  </si>
  <si>
    <t>Scross Montion Manual
10,000 MPA</t>
  </si>
  <si>
    <t xml:space="preserve">S-CROSS
</t>
  </si>
  <si>
    <t xml:space="preserve">SWACE
</t>
  </si>
  <si>
    <t>60 months</t>
  </si>
  <si>
    <t>Scross Motion Manual</t>
  </si>
  <si>
    <t>Cash Price</t>
  </si>
  <si>
    <t>IGNIS
8,000 MPA</t>
  </si>
  <si>
    <t>SWIFT
 8,000 MPA</t>
  </si>
  <si>
    <t>SWIFT</t>
  </si>
  <si>
    <t>IGNIS</t>
  </si>
  <si>
    <t>VITARA 1.5 AGS</t>
  </si>
  <si>
    <t>*Included in the Optional Final Payment</t>
  </si>
  <si>
    <t xml:space="preserve">S-CROSS 1.5 AGS
</t>
  </si>
  <si>
    <t>7.9% APR</t>
  </si>
  <si>
    <t>Customer Saving Cash Price</t>
  </si>
  <si>
    <t>9.4% APR</t>
  </si>
  <si>
    <t>9.9% APR</t>
  </si>
  <si>
    <t>Ignis 1.2 Dualjet Mild Hybrid SZ-T</t>
  </si>
  <si>
    <t>Ignis 1.2 Dualjet Mild Hybrid SZ-T CVT</t>
  </si>
  <si>
    <t>Ignis 1.2 Dualjet Mild Hybrid SZ5</t>
  </si>
  <si>
    <t>Ignis 1.2 Dualjet Mild Hybrid SZ5 CVT</t>
  </si>
  <si>
    <t>Ignis 1.2 Dualjet Mild Hybrid SZ5 Allgrip</t>
  </si>
  <si>
    <t>Swift 1.2 Dualjet Mild Hybrid SZ-L</t>
  </si>
  <si>
    <t>Swift 1.2 Dualjet Mild Hybrid SZ-T CVT</t>
  </si>
  <si>
    <t xml:space="preserve">Swift 1.2 Dualjet Mild Hybrid SZ5 CVT	</t>
  </si>
  <si>
    <t>Swift 1.4 Boosterjet Mild Hybrid SPORT</t>
  </si>
  <si>
    <t>VITARA 1.4 BOOSTERJET MILD HYBRID SZT</t>
  </si>
  <si>
    <t>VITARA 1.4 BOOSTERJET MILD HYBRID SZ5</t>
  </si>
  <si>
    <t>VITARA 1.4 BOOSTERJET MILD HYBRID SZ5 ALLGRIP</t>
  </si>
  <si>
    <t>VITARA 1.5 FULL HYBRID SZ-T AGS</t>
  </si>
  <si>
    <t>VITARA 1.5 FULL HYBRID SZ5 AGS</t>
  </si>
  <si>
    <t>VITARA 1.5 FULL HYBRID SZ5 ALLGRIP AGS</t>
  </si>
  <si>
    <t>S-Cross 1.4 Boosterjet Mild Hybrid Motion</t>
  </si>
  <si>
    <t>S-Cross 1.4 Boosterjet Mild Hybrid Ultra ALLGRIP</t>
  </si>
  <si>
    <t>S-Cross 1.5 Full Hybrid Motion AGS</t>
  </si>
  <si>
    <t>S-Cross 1.5 Full Hybrid Ulta ALLGRIP AGS</t>
  </si>
  <si>
    <t>Across 2.5 PHEV E-Four E-CVT</t>
  </si>
  <si>
    <t>SWACE ESTATE 1.8 Hybrid Motion 5dr CVT</t>
  </si>
  <si>
    <t>SWACE ESTATE 1.8 Hybrid Ultra 5dr CVT</t>
  </si>
  <si>
    <t>24 Months</t>
  </si>
  <si>
    <t>24 Months 0% HP</t>
  </si>
  <si>
    <t>VITARA 1.4 BOSSTERJET MILD HYBRID GO</t>
  </si>
  <si>
    <t>VITARA 
8,000 MPA</t>
  </si>
  <si>
    <t>VITARA 1.5 AGS
8,000 MPA</t>
  </si>
  <si>
    <t>S-CROSS
8,000 MPA</t>
  </si>
  <si>
    <t>S-CROSS 1.5 AGS
8,000 MPA</t>
  </si>
  <si>
    <t>SWACE
8,000 MPA</t>
  </si>
  <si>
    <t>VITARA
8,000 MPA</t>
  </si>
  <si>
    <t>Jimny
8,000 MPA</t>
  </si>
  <si>
    <t>Jimny Commercial</t>
  </si>
  <si>
    <t>S-Cross 1.4 Boosterjet Mild Hybrid Ultra</t>
  </si>
  <si>
    <t>S-Cross 1.5 Full Hybrid Ultra AGS</t>
  </si>
  <si>
    <t>NEW SWIFT
 8,000 MPA</t>
  </si>
  <si>
    <t>Swift 1.2 Dualjet Mild Hybrid Motion</t>
  </si>
  <si>
    <t>Swift 1.2 Dualjet Mild Hybrid Motion CVT</t>
  </si>
  <si>
    <t>Swift 1.2 Boosterjet Mild Hybrid Ultra</t>
  </si>
  <si>
    <t>Swift 1.2 Dualjet Mild Hybrid Ultra CVT</t>
  </si>
  <si>
    <t>Swift 1.2 Dualjet Mild Hybrid Ultra ALLGRIP</t>
  </si>
  <si>
    <t>48 Monthly Payments</t>
  </si>
  <si>
    <t>49 Month Examples</t>
  </si>
  <si>
    <t>25 Month Examples 0% Examples</t>
  </si>
  <si>
    <t>8.9% APR</t>
  </si>
  <si>
    <t>25 months</t>
  </si>
  <si>
    <t>S-CROSS 
8,000 MPA</t>
  </si>
  <si>
    <t>0% Offer 37 Months</t>
  </si>
  <si>
    <t>37 Months</t>
  </si>
  <si>
    <t>6.9 APR%</t>
  </si>
  <si>
    <t>24 monthly payments</t>
  </si>
  <si>
    <t>ACROSS
8,000 MPA</t>
  </si>
  <si>
    <t>36 Monthly Payments</t>
  </si>
  <si>
    <t>Deposit %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</si>
</sst>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&quot;£&quot;#,##0"/>
    <numFmt numFmtId="166" formatCode="&quot;£&quot;#,##0.00\ ;\(&quot;£&quot;#,##0.00\)"/>
    <numFmt numFmtId="167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4" fillId="0" borderId="0"/>
    <xf numFmtId="0" fontId="6" fillId="0" borderId="0"/>
  </cellStyleXfs>
  <cellXfs count="2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0" fontId="0" fillId="0" borderId="6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3" borderId="7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165" fontId="0" fillId="0" borderId="0" xfId="0" applyNumberFormat="1"/>
    <xf numFmtId="165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0" fontId="3" fillId="0" borderId="0" xfId="2" applyFont="1"/>
    <xf numFmtId="0" fontId="3" fillId="0" borderId="0" xfId="0" applyFont="1"/>
    <xf numFmtId="0" fontId="7" fillId="2" borderId="4" xfId="0" applyFont="1" applyFill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/>
    <xf numFmtId="0" fontId="7" fillId="8" borderId="4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3" fillId="0" borderId="3" xfId="0" applyFont="1" applyBorder="1"/>
    <xf numFmtId="0" fontId="7" fillId="5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3" fillId="8" borderId="0" xfId="0" applyFont="1" applyFill="1"/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3" fillId="0" borderId="9" xfId="0" applyFont="1" applyBorder="1"/>
    <xf numFmtId="10" fontId="3" fillId="0" borderId="10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10" fontId="2" fillId="0" borderId="0" xfId="0" applyNumberFormat="1" applyFont="1" applyAlignment="1">
      <alignment horizontal="center"/>
    </xf>
    <xf numFmtId="0" fontId="8" fillId="0" borderId="0" xfId="0" applyFont="1"/>
    <xf numFmtId="165" fontId="2" fillId="0" borderId="0" xfId="0" applyNumberFormat="1" applyFont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/>
    <xf numFmtId="165" fontId="3" fillId="11" borderId="5" xfId="0" applyNumberFormat="1" applyFont="1" applyFill="1" applyBorder="1" applyAlignment="1">
      <alignment horizontal="center"/>
    </xf>
    <xf numFmtId="164" fontId="3" fillId="11" borderId="5" xfId="0" applyNumberFormat="1" applyFont="1" applyFill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3" fillId="0" borderId="12" xfId="0" applyFont="1" applyBorder="1"/>
    <xf numFmtId="0" fontId="7" fillId="10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5" fontId="3" fillId="0" borderId="16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0" fontId="3" fillId="0" borderId="17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6" xfId="0" applyFont="1" applyBorder="1"/>
    <xf numFmtId="0" fontId="7" fillId="4" borderId="5" xfId="0" applyFont="1" applyFill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66" fontId="3" fillId="0" borderId="11" xfId="3" applyNumberFormat="1" applyFont="1" applyBorder="1" applyAlignment="1">
      <alignment horizontal="center" vertical="center" wrapText="1"/>
    </xf>
    <xf numFmtId="166" fontId="3" fillId="11" borderId="11" xfId="3" applyNumberFormat="1" applyFont="1" applyFill="1" applyBorder="1" applyAlignment="1">
      <alignment horizontal="center" vertical="center" wrapText="1"/>
    </xf>
    <xf numFmtId="0" fontId="3" fillId="0" borderId="14" xfId="0" applyFont="1" applyBorder="1"/>
    <xf numFmtId="166" fontId="6" fillId="0" borderId="11" xfId="3" applyNumberForma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6" fontId="6" fillId="0" borderId="0" xfId="3" applyNumberFormat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166" fontId="6" fillId="0" borderId="16" xfId="3" applyNumberForma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/>
    </xf>
    <xf numFmtId="10" fontId="3" fillId="0" borderId="19" xfId="0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5" fontId="3" fillId="11" borderId="11" xfId="0" applyNumberFormat="1" applyFont="1" applyFill="1" applyBorder="1" applyAlignment="1">
      <alignment horizontal="center"/>
    </xf>
    <xf numFmtId="164" fontId="3" fillId="11" borderId="11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165" fontId="3" fillId="0" borderId="22" xfId="0" applyNumberFormat="1" applyFont="1" applyBorder="1" applyAlignment="1">
      <alignment horizontal="center"/>
    </xf>
    <xf numFmtId="165" fontId="3" fillId="11" borderId="16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10" fontId="3" fillId="0" borderId="23" xfId="0" applyNumberFormat="1" applyFont="1" applyBorder="1" applyAlignment="1">
      <alignment horizontal="center"/>
    </xf>
    <xf numFmtId="10" fontId="3" fillId="0" borderId="24" xfId="0" applyNumberFormat="1" applyFont="1" applyBorder="1" applyAlignment="1">
      <alignment horizontal="center"/>
    </xf>
    <xf numFmtId="164" fontId="3" fillId="0" borderId="25" xfId="0" applyNumberFormat="1" applyFont="1" applyBorder="1" applyAlignment="1">
      <alignment horizontal="center"/>
    </xf>
    <xf numFmtId="165" fontId="3" fillId="0" borderId="26" xfId="0" applyNumberFormat="1" applyFont="1" applyBorder="1" applyAlignment="1">
      <alignment horizontal="center"/>
    </xf>
    <xf numFmtId="165" fontId="3" fillId="0" borderId="27" xfId="0" applyNumberFormat="1" applyFont="1" applyBorder="1" applyAlignment="1">
      <alignment horizontal="center"/>
    </xf>
    <xf numFmtId="164" fontId="3" fillId="0" borderId="27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164" fontId="3" fillId="0" borderId="32" xfId="0" applyNumberFormat="1" applyFont="1" applyBorder="1" applyAlignment="1">
      <alignment horizontal="center"/>
    </xf>
    <xf numFmtId="0" fontId="7" fillId="8" borderId="28" xfId="0" applyFont="1" applyFill="1" applyBorder="1" applyAlignment="1">
      <alignment horizontal="center"/>
    </xf>
    <xf numFmtId="0" fontId="7" fillId="8" borderId="29" xfId="0" applyFont="1" applyFill="1" applyBorder="1" applyAlignment="1">
      <alignment horizontal="center"/>
    </xf>
    <xf numFmtId="0" fontId="7" fillId="8" borderId="30" xfId="0" applyFont="1" applyFill="1" applyBorder="1" applyAlignment="1">
      <alignment horizontal="center"/>
    </xf>
    <xf numFmtId="0" fontId="7" fillId="7" borderId="29" xfId="0" applyFont="1" applyFill="1" applyBorder="1" applyAlignment="1">
      <alignment horizontal="center"/>
    </xf>
    <xf numFmtId="0" fontId="7" fillId="7" borderId="30" xfId="0" applyFont="1" applyFill="1" applyBorder="1" applyAlignment="1">
      <alignment horizontal="center"/>
    </xf>
    <xf numFmtId="164" fontId="3" fillId="0" borderId="33" xfId="0" applyNumberFormat="1" applyFont="1" applyBorder="1" applyAlignment="1">
      <alignment horizontal="center"/>
    </xf>
    <xf numFmtId="0" fontId="7" fillId="10" borderId="28" xfId="0" applyFont="1" applyFill="1" applyBorder="1" applyAlignment="1">
      <alignment horizontal="center"/>
    </xf>
    <xf numFmtId="0" fontId="7" fillId="10" borderId="29" xfId="0" applyFont="1" applyFill="1" applyBorder="1" applyAlignment="1">
      <alignment horizontal="center"/>
    </xf>
    <xf numFmtId="0" fontId="7" fillId="10" borderId="30" xfId="0" applyFont="1" applyFill="1" applyBorder="1" applyAlignment="1">
      <alignment horizontal="center"/>
    </xf>
    <xf numFmtId="0" fontId="7" fillId="6" borderId="28" xfId="0" applyFont="1" applyFill="1" applyBorder="1" applyAlignment="1">
      <alignment horizontal="center"/>
    </xf>
    <xf numFmtId="0" fontId="7" fillId="6" borderId="29" xfId="0" applyFont="1" applyFill="1" applyBorder="1" applyAlignment="1">
      <alignment horizontal="center"/>
    </xf>
    <xf numFmtId="0" fontId="7" fillId="6" borderId="30" xfId="0" applyFont="1" applyFill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0" fontId="7" fillId="5" borderId="30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166" fontId="3" fillId="11" borderId="16" xfId="3" applyNumberFormat="1" applyFont="1" applyFill="1" applyBorder="1" applyAlignment="1">
      <alignment horizontal="center" vertical="center" wrapText="1"/>
    </xf>
    <xf numFmtId="166" fontId="3" fillId="0" borderId="27" xfId="3" applyNumberFormat="1" applyFont="1" applyBorder="1" applyAlignment="1">
      <alignment horizontal="center" vertical="center" wrapText="1"/>
    </xf>
    <xf numFmtId="165" fontId="3" fillId="0" borderId="34" xfId="0" applyNumberFormat="1" applyFont="1" applyBorder="1" applyAlignment="1">
      <alignment horizontal="center"/>
    </xf>
    <xf numFmtId="165" fontId="3" fillId="0" borderId="35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36" xfId="0" applyNumberFormat="1" applyFont="1" applyBorder="1" applyAlignment="1">
      <alignment horizontal="center"/>
    </xf>
    <xf numFmtId="165" fontId="3" fillId="0" borderId="37" xfId="0" applyNumberFormat="1" applyFont="1" applyBorder="1" applyAlignment="1">
      <alignment horizontal="center"/>
    </xf>
    <xf numFmtId="164" fontId="3" fillId="0" borderId="37" xfId="0" applyNumberFormat="1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10" fontId="3" fillId="0" borderId="38" xfId="0" applyNumberFormat="1" applyFont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0" fontId="3" fillId="0" borderId="40" xfId="0" applyNumberFormat="1" applyFont="1" applyBorder="1" applyAlignment="1">
      <alignment horizontal="center"/>
    </xf>
    <xf numFmtId="0" fontId="3" fillId="0" borderId="11" xfId="0" applyFont="1" applyBorder="1"/>
    <xf numFmtId="0" fontId="7" fillId="8" borderId="9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41" xfId="0" applyFont="1" applyFill="1" applyBorder="1" applyAlignment="1">
      <alignment horizontal="center"/>
    </xf>
    <xf numFmtId="0" fontId="7" fillId="6" borderId="42" xfId="0" applyFont="1" applyFill="1" applyBorder="1" applyAlignment="1">
      <alignment horizontal="center"/>
    </xf>
    <xf numFmtId="166" fontId="6" fillId="0" borderId="37" xfId="3" applyNumberFormat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10" fontId="3" fillId="0" borderId="43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6" fontId="3" fillId="0" borderId="27" xfId="0" applyNumberFormat="1" applyFont="1" applyBorder="1" applyAlignment="1">
      <alignment horizontal="center"/>
    </xf>
    <xf numFmtId="0" fontId="3" fillId="0" borderId="11" xfId="2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0" fontId="3" fillId="0" borderId="11" xfId="0" applyNumberFormat="1" applyFont="1" applyBorder="1" applyAlignment="1">
      <alignment horizontal="center" vertical="center"/>
    </xf>
    <xf numFmtId="165" fontId="3" fillId="0" borderId="44" xfId="0" applyNumberFormat="1" applyFont="1" applyBorder="1" applyAlignment="1">
      <alignment horizontal="center"/>
    </xf>
    <xf numFmtId="0" fontId="7" fillId="12" borderId="20" xfId="0" applyFont="1" applyFill="1" applyBorder="1" applyAlignment="1">
      <alignment horizontal="center"/>
    </xf>
    <xf numFmtId="10" fontId="3" fillId="0" borderId="5" xfId="0" applyNumberFormat="1" applyFont="1" applyBorder="1" applyAlignment="1">
      <alignment horizontal="center"/>
    </xf>
    <xf numFmtId="0" fontId="9" fillId="0" borderId="0" xfId="0" applyFont="1"/>
    <xf numFmtId="164" fontId="3" fillId="0" borderId="45" xfId="0" applyNumberFormat="1" applyFont="1" applyBorder="1" applyAlignment="1">
      <alignment horizontal="center"/>
    </xf>
    <xf numFmtId="0" fontId="7" fillId="4" borderId="30" xfId="0" applyFont="1" applyFill="1" applyBorder="1" applyAlignment="1">
      <alignment horizontal="center"/>
    </xf>
    <xf numFmtId="165" fontId="3" fillId="0" borderId="48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horizontal="center"/>
    </xf>
    <xf numFmtId="164" fontId="3" fillId="0" borderId="49" xfId="0" applyNumberFormat="1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10" fontId="3" fillId="0" borderId="50" xfId="0" applyNumberFormat="1" applyFont="1" applyBorder="1" applyAlignment="1">
      <alignment horizontal="center"/>
    </xf>
    <xf numFmtId="165" fontId="7" fillId="0" borderId="21" xfId="0" applyNumberFormat="1" applyFont="1" applyBorder="1" applyAlignment="1">
      <alignment horizontal="center"/>
    </xf>
    <xf numFmtId="165" fontId="7" fillId="0" borderId="15" xfId="0" applyNumberFormat="1" applyFont="1" applyBorder="1" applyAlignment="1">
      <alignment horizontal="center"/>
    </xf>
    <xf numFmtId="165" fontId="3" fillId="0" borderId="51" xfId="0" applyNumberFormat="1" applyFont="1" applyBorder="1" applyAlignment="1">
      <alignment horizontal="center"/>
    </xf>
    <xf numFmtId="0" fontId="7" fillId="6" borderId="0" xfId="0" applyFont="1" applyFill="1" applyAlignment="1">
      <alignment horizontal="center"/>
    </xf>
    <xf numFmtId="165" fontId="3" fillId="0" borderId="39" xfId="0" applyNumberFormat="1" applyFont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31" xfId="0" applyFont="1" applyBorder="1" applyAlignment="1">
      <alignment horizontal="center" wrapText="1"/>
    </xf>
    <xf numFmtId="164" fontId="3" fillId="0" borderId="9" xfId="0" applyNumberFormat="1" applyFont="1" applyBorder="1" applyAlignment="1">
      <alignment horizontal="center"/>
    </xf>
    <xf numFmtId="0" fontId="10" fillId="0" borderId="37" xfId="2" applyFont="1" applyBorder="1" applyAlignment="1">
      <alignment horizontal="left"/>
    </xf>
    <xf numFmtId="0" fontId="10" fillId="0" borderId="44" xfId="2" applyFont="1" applyBorder="1" applyAlignment="1">
      <alignment horizontal="left"/>
    </xf>
    <xf numFmtId="0" fontId="10" fillId="0" borderId="27" xfId="2" applyFont="1" applyBorder="1" applyAlignment="1">
      <alignment horizontal="left"/>
    </xf>
    <xf numFmtId="165" fontId="3" fillId="0" borderId="7" xfId="0" applyNumberFormat="1" applyFont="1" applyBorder="1" applyAlignment="1">
      <alignment horizontal="center"/>
    </xf>
    <xf numFmtId="0" fontId="7" fillId="10" borderId="1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10" borderId="31" xfId="0" applyFont="1" applyFill="1" applyBorder="1" applyAlignment="1">
      <alignment horizontal="center" wrapText="1"/>
    </xf>
    <xf numFmtId="0" fontId="7" fillId="10" borderId="12" xfId="0" applyFont="1" applyFill="1" applyBorder="1" applyAlignment="1">
      <alignment horizontal="center" wrapText="1"/>
    </xf>
    <xf numFmtId="0" fontId="7" fillId="3" borderId="3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10" fontId="10" fillId="0" borderId="0" xfId="0" applyNumberFormat="1" applyFont="1" applyAlignment="1">
      <alignment horizontal="left" vertical="center"/>
    </xf>
    <xf numFmtId="10" fontId="10" fillId="0" borderId="41" xfId="0" applyNumberFormat="1" applyFont="1" applyBorder="1" applyAlignment="1">
      <alignment horizontal="left" vertical="center"/>
    </xf>
    <xf numFmtId="0" fontId="7" fillId="10" borderId="1" xfId="0" applyFont="1" applyFill="1" applyBorder="1" applyAlignment="1">
      <alignment horizontal="center" wrapText="1"/>
    </xf>
    <xf numFmtId="0" fontId="7" fillId="10" borderId="2" xfId="0" applyFont="1" applyFill="1" applyBorder="1" applyAlignment="1">
      <alignment horizontal="center"/>
    </xf>
    <xf numFmtId="0" fontId="7" fillId="6" borderId="31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/>
    </xf>
    <xf numFmtId="3" fontId="7" fillId="12" borderId="1" xfId="0" applyNumberFormat="1" applyFont="1" applyFill="1" applyBorder="1" applyAlignment="1">
      <alignment horizontal="center" wrapText="1"/>
    </xf>
    <xf numFmtId="0" fontId="7" fillId="1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46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47" xfId="2" applyFont="1" applyBorder="1" applyAlignment="1">
      <alignment horizontal="center"/>
    </xf>
    <xf numFmtId="0" fontId="11" fillId="0" borderId="37" xfId="2" applyFont="1" applyBorder="1" applyAlignment="1">
      <alignment horizontal="center"/>
    </xf>
    <xf numFmtId="0" fontId="11" fillId="0" borderId="44" xfId="2" applyFont="1" applyBorder="1" applyAlignment="1">
      <alignment horizontal="center"/>
    </xf>
    <xf numFmtId="0" fontId="11" fillId="0" borderId="27" xfId="2" applyFont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/>
    </xf>
    <xf numFmtId="0" fontId="3" fillId="0" borderId="0" xfId="2" applyFont="1"/>
    <xf numFmtId="0" fontId="7" fillId="8" borderId="1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wrapText="1"/>
    </xf>
    <xf numFmtId="0" fontId="7" fillId="7" borderId="11" xfId="0" applyFont="1" applyFill="1" applyBorder="1" applyAlignment="1">
      <alignment horizontal="center" wrapText="1"/>
    </xf>
    <xf numFmtId="0" fontId="7" fillId="7" borderId="11" xfId="0" applyFont="1" applyFill="1" applyBorder="1" applyAlignment="1">
      <alignment horizontal="center"/>
    </xf>
    <xf numFmtId="0" fontId="3" fillId="0" borderId="41" xfId="2" applyFont="1" applyBorder="1" applyAlignment="1">
      <alignment horizontal="center"/>
    </xf>
    <xf numFmtId="10" fontId="3" fillId="0" borderId="41" xfId="0" applyNumberFormat="1" applyFont="1" applyBorder="1" applyAlignment="1">
      <alignment horizontal="center"/>
    </xf>
    <xf numFmtId="0" fontId="7" fillId="12" borderId="1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wrapText="1"/>
    </xf>
    <xf numFmtId="0" fontId="7" fillId="9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3" fillId="0" borderId="0" xfId="0" applyFont="1" applyBorder="1"/>
    <xf numFmtId="10" fontId="3" fillId="0" borderId="0" xfId="0" applyNumberFormat="1" applyFont="1" applyBorder="1" applyAlignment="1">
      <alignment horizontal="center"/>
    </xf>
    <xf numFmtId="165" fontId="3" fillId="0" borderId="21" xfId="0" applyNumberFormat="1" applyFont="1" applyFill="1" applyBorder="1" applyAlignment="1">
      <alignment horizontal="center"/>
    </xf>
    <xf numFmtId="165" fontId="3" fillId="0" borderId="36" xfId="0" applyNumberFormat="1" applyFont="1" applyFill="1" applyBorder="1" applyAlignment="1">
      <alignment horizontal="center"/>
    </xf>
    <xf numFmtId="165" fontId="3" fillId="0" borderId="16" xfId="0" applyNumberFormat="1" applyFont="1" applyFill="1" applyBorder="1" applyAlignment="1">
      <alignment horizontal="center"/>
    </xf>
    <xf numFmtId="165" fontId="3" fillId="0" borderId="18" xfId="0" applyNumberFormat="1" applyFont="1" applyFill="1" applyBorder="1" applyAlignment="1">
      <alignment horizontal="center"/>
    </xf>
    <xf numFmtId="165" fontId="3" fillId="0" borderId="37" xfId="0" applyNumberFormat="1" applyFon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164" fontId="3" fillId="0" borderId="37" xfId="0" applyNumberFormat="1" applyFon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0" fontId="3" fillId="0" borderId="23" xfId="0" applyNumberFormat="1" applyFont="1" applyFill="1" applyBorder="1" applyAlignment="1">
      <alignment horizontal="center"/>
    </xf>
    <xf numFmtId="165" fontId="3" fillId="0" borderId="22" xfId="0" applyNumberFormat="1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13" borderId="11" xfId="0" applyFont="1" applyFill="1" applyBorder="1"/>
    <xf numFmtId="167" fontId="3" fillId="13" borderId="11" xfId="1" applyNumberFormat="1" applyFont="1" applyFill="1" applyBorder="1" applyAlignment="1">
      <alignment horizontal="center"/>
    </xf>
    <xf numFmtId="0" fontId="3" fillId="13" borderId="0" xfId="0" applyFont="1" applyFill="1" applyBorder="1"/>
    <xf numFmtId="10" fontId="3" fillId="13" borderId="0" xfId="0" applyNumberFormat="1" applyFont="1" applyFill="1" applyBorder="1" applyAlignment="1">
      <alignment horizontal="center"/>
    </xf>
  </cellXfs>
  <cellStyles count="4">
    <cellStyle name="Normal" xfId="0" builtinId="0"/>
    <cellStyle name="Normal 2" xfId="2" xr:uid="{DFCC7B85-A095-4D66-B728-BB7727B11DBC}"/>
    <cellStyle name="Normal_Factor File" xfId="3" xr:uid="{7569A0DC-DF9A-403F-B10F-CEE173FF9DF7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3343D-79C2-4657-A14A-5E68D954E783}">
  <dimension ref="A1:L150"/>
  <sheetViews>
    <sheetView tabSelected="1" topLeftCell="A15" zoomScale="80" zoomScaleNormal="80" workbookViewId="0">
      <pane xSplit="1" topLeftCell="B1" activePane="topRight" state="frozen"/>
      <selection pane="topRight" activeCell="C39" sqref="C39"/>
    </sheetView>
  </sheetViews>
  <sheetFormatPr defaultColWidth="8.77734375" defaultRowHeight="14.4" x14ac:dyDescent="0.3"/>
  <cols>
    <col min="1" max="1" width="28.21875" style="55" customWidth="1"/>
    <col min="2" max="2" width="53.44140625" style="55" customWidth="1"/>
    <col min="3" max="3" width="55.88671875" style="55" customWidth="1"/>
    <col min="4" max="4" width="60.109375" style="55" customWidth="1"/>
    <col min="5" max="5" width="58.44140625" style="55" customWidth="1"/>
    <col min="6" max="6" width="54.88671875" style="55" customWidth="1"/>
    <col min="7" max="7" width="55.6640625" style="55" customWidth="1"/>
    <col min="8" max="8" width="23.77734375" style="55" customWidth="1"/>
    <col min="9" max="9" width="14.33203125" style="55" customWidth="1"/>
    <col min="10" max="10" width="8.77734375" style="55" customWidth="1"/>
    <col min="11" max="16384" width="8.77734375" style="55"/>
  </cols>
  <sheetData>
    <row r="1" spans="1:12" ht="15" thickBot="1" x14ac:dyDescent="0.35">
      <c r="A1" s="184" t="s">
        <v>73</v>
      </c>
      <c r="B1" s="103" t="s">
        <v>78</v>
      </c>
      <c r="D1" s="36"/>
      <c r="E1" s="36"/>
      <c r="F1" s="36"/>
      <c r="G1" s="36"/>
    </row>
    <row r="2" spans="1:12" ht="14.55" customHeight="1" thickBot="1" x14ac:dyDescent="0.4">
      <c r="A2" s="185"/>
      <c r="B2" s="108" t="s">
        <v>84</v>
      </c>
      <c r="C2" s="108" t="s">
        <v>85</v>
      </c>
      <c r="D2" s="108" t="s">
        <v>86</v>
      </c>
      <c r="E2" s="108" t="s">
        <v>87</v>
      </c>
      <c r="F2" s="109" t="s">
        <v>88</v>
      </c>
      <c r="G2" s="76"/>
      <c r="H2" s="160"/>
      <c r="I2" s="160"/>
      <c r="J2" s="160"/>
      <c r="K2" s="160"/>
    </row>
    <row r="3" spans="1:12" ht="18" x14ac:dyDescent="0.35">
      <c r="A3" s="39" t="s">
        <v>10</v>
      </c>
      <c r="B3" s="98">
        <v>189</v>
      </c>
      <c r="C3" s="98">
        <v>199</v>
      </c>
      <c r="D3" s="98">
        <v>199</v>
      </c>
      <c r="E3" s="98">
        <v>209</v>
      </c>
      <c r="F3" s="92">
        <v>209</v>
      </c>
      <c r="H3" s="160"/>
      <c r="I3" s="160"/>
      <c r="J3" s="198"/>
      <c r="K3" s="198"/>
      <c r="L3" s="198"/>
    </row>
    <row r="4" spans="1:12" ht="18" x14ac:dyDescent="0.35">
      <c r="A4" s="39" t="s">
        <v>0</v>
      </c>
      <c r="B4" s="80">
        <v>7479</v>
      </c>
      <c r="C4" s="80">
        <v>7990</v>
      </c>
      <c r="D4" s="80">
        <v>8200</v>
      </c>
      <c r="E4" s="80">
        <v>8711</v>
      </c>
      <c r="F4" s="70">
        <v>8590</v>
      </c>
      <c r="H4" s="160"/>
      <c r="I4" s="160"/>
      <c r="J4" s="198"/>
      <c r="K4" s="198"/>
      <c r="L4" s="198"/>
    </row>
    <row r="5" spans="1:12" ht="18" x14ac:dyDescent="0.35">
      <c r="A5" s="39" t="s">
        <v>72</v>
      </c>
      <c r="B5" s="80">
        <v>17949</v>
      </c>
      <c r="C5" s="80">
        <v>18949</v>
      </c>
      <c r="D5" s="80">
        <v>18949</v>
      </c>
      <c r="E5" s="80">
        <v>19949</v>
      </c>
      <c r="F5" s="70">
        <v>19949</v>
      </c>
      <c r="G5" s="61"/>
      <c r="H5" s="160"/>
      <c r="I5" s="160"/>
      <c r="J5" s="160"/>
      <c r="K5" s="160"/>
    </row>
    <row r="6" spans="1:12" ht="14.55" hidden="1" customHeight="1" x14ac:dyDescent="0.35">
      <c r="A6" s="39" t="s">
        <v>2</v>
      </c>
      <c r="B6" s="80">
        <v>5368.64</v>
      </c>
      <c r="C6" s="80">
        <v>0</v>
      </c>
      <c r="D6" s="80">
        <v>0</v>
      </c>
      <c r="E6" s="80">
        <v>0</v>
      </c>
      <c r="F6" s="70">
        <v>0</v>
      </c>
      <c r="H6" s="160"/>
      <c r="I6" s="160"/>
      <c r="J6" s="160"/>
      <c r="K6" s="160"/>
    </row>
    <row r="7" spans="1:12" ht="18" x14ac:dyDescent="0.35">
      <c r="A7" s="39" t="s">
        <v>61</v>
      </c>
      <c r="B7" s="79">
        <v>4668.6400000000003</v>
      </c>
      <c r="C7" s="79">
        <v>4881.46</v>
      </c>
      <c r="D7" s="79">
        <v>4727.51</v>
      </c>
      <c r="E7" s="79">
        <v>4940.33</v>
      </c>
      <c r="F7" s="72">
        <v>5029.04</v>
      </c>
      <c r="H7" s="160"/>
      <c r="I7" s="160"/>
      <c r="J7" s="160"/>
      <c r="K7" s="160"/>
    </row>
    <row r="8" spans="1:12" hidden="1" x14ac:dyDescent="0.3">
      <c r="A8" s="39" t="s">
        <v>2</v>
      </c>
      <c r="B8" s="93">
        <v>14919.2</v>
      </c>
      <c r="C8" s="94"/>
      <c r="D8" s="80">
        <v>0</v>
      </c>
      <c r="E8" s="80">
        <v>0</v>
      </c>
      <c r="F8" s="99"/>
    </row>
    <row r="9" spans="1:12" x14ac:dyDescent="0.3">
      <c r="A9" s="39" t="s">
        <v>4</v>
      </c>
      <c r="B9" s="79">
        <f>B5-B7</f>
        <v>13280.36</v>
      </c>
      <c r="C9" s="79">
        <f>C5-C7</f>
        <v>14067.54</v>
      </c>
      <c r="D9" s="79">
        <f>D5-D7-D8</f>
        <v>14221.49</v>
      </c>
      <c r="E9" s="79">
        <f>E5-E7-E8</f>
        <v>15008.67</v>
      </c>
      <c r="F9" s="72">
        <f>F5-F7-F8</f>
        <v>14919.96</v>
      </c>
    </row>
    <row r="10" spans="1:12" x14ac:dyDescent="0.3">
      <c r="A10" s="39" t="s">
        <v>5</v>
      </c>
      <c r="B10" s="80">
        <v>10</v>
      </c>
      <c r="C10" s="80">
        <v>10</v>
      </c>
      <c r="D10" s="80">
        <v>10</v>
      </c>
      <c r="E10" s="80">
        <v>10</v>
      </c>
      <c r="F10" s="70">
        <v>10</v>
      </c>
    </row>
    <row r="11" spans="1:12" x14ac:dyDescent="0.3">
      <c r="A11" s="39" t="s">
        <v>6</v>
      </c>
      <c r="B11" s="79">
        <f>B3*48+B4+B7</f>
        <v>21219.64</v>
      </c>
      <c r="C11" s="79">
        <f>C3*48+C4+C7</f>
        <v>22423.46</v>
      </c>
      <c r="D11" s="79">
        <f>D3*48+D4+D7+D8</f>
        <v>22479.510000000002</v>
      </c>
      <c r="E11" s="79">
        <f>E3*48+E4+E7+E8</f>
        <v>23683.33</v>
      </c>
      <c r="F11" s="72">
        <f>F3*48+F4+F7</f>
        <v>23651.040000000001</v>
      </c>
    </row>
    <row r="12" spans="1:12" x14ac:dyDescent="0.3">
      <c r="A12" s="39" t="s">
        <v>7</v>
      </c>
      <c r="B12" s="80" t="s">
        <v>11</v>
      </c>
      <c r="C12" s="95" t="s">
        <v>11</v>
      </c>
      <c r="D12" s="80" t="s">
        <v>11</v>
      </c>
      <c r="E12" s="95" t="s">
        <v>11</v>
      </c>
      <c r="F12" s="74" t="s">
        <v>11</v>
      </c>
    </row>
    <row r="13" spans="1:12" x14ac:dyDescent="0.3">
      <c r="A13" s="39" t="s">
        <v>8</v>
      </c>
      <c r="B13" s="95" t="s">
        <v>80</v>
      </c>
      <c r="C13" s="95" t="s">
        <v>80</v>
      </c>
      <c r="D13" s="95" t="s">
        <v>80</v>
      </c>
      <c r="E13" s="95" t="s">
        <v>80</v>
      </c>
      <c r="F13" s="95" t="s">
        <v>80</v>
      </c>
      <c r="G13" s="85"/>
    </row>
    <row r="14" spans="1:12" ht="15" thickBot="1" x14ac:dyDescent="0.35">
      <c r="A14" s="43" t="s">
        <v>9</v>
      </c>
      <c r="B14" s="96">
        <v>7.6100000000000001E-2</v>
      </c>
      <c r="C14" s="96">
        <v>7.6100000000000001E-2</v>
      </c>
      <c r="D14" s="96">
        <v>7.6100000000000001E-2</v>
      </c>
      <c r="E14" s="96">
        <v>7.6100000000000001E-2</v>
      </c>
      <c r="F14" s="96">
        <v>7.6100000000000001E-2</v>
      </c>
    </row>
    <row r="16" spans="1:12" ht="15" customHeight="1" thickBot="1" x14ac:dyDescent="0.35">
      <c r="A16" s="37"/>
      <c r="B16" s="68"/>
      <c r="C16" s="190" t="s">
        <v>126</v>
      </c>
      <c r="D16" s="190"/>
      <c r="E16" s="190"/>
      <c r="F16" s="190"/>
    </row>
    <row r="17" spans="1:9" ht="15" customHeight="1" thickBot="1" x14ac:dyDescent="0.35">
      <c r="A17" s="188" t="s">
        <v>119</v>
      </c>
      <c r="B17" s="110" t="s">
        <v>78</v>
      </c>
      <c r="C17" s="191"/>
      <c r="D17" s="191"/>
      <c r="E17" s="191"/>
      <c r="F17" s="191"/>
      <c r="G17" s="76"/>
      <c r="H17" s="71"/>
    </row>
    <row r="18" spans="1:9" ht="15" customHeight="1" thickBot="1" x14ac:dyDescent="0.35">
      <c r="A18" s="189"/>
      <c r="B18" s="173" t="s">
        <v>120</v>
      </c>
      <c r="C18" s="173" t="s">
        <v>121</v>
      </c>
      <c r="D18" s="174" t="s">
        <v>122</v>
      </c>
      <c r="E18" s="173" t="s">
        <v>123</v>
      </c>
      <c r="F18" s="173" t="s">
        <v>124</v>
      </c>
      <c r="G18" s="36"/>
      <c r="H18" s="36"/>
      <c r="I18" s="36"/>
    </row>
    <row r="19" spans="1:9" x14ac:dyDescent="0.3">
      <c r="A19" s="39" t="s">
        <v>10</v>
      </c>
      <c r="B19" s="98">
        <v>219</v>
      </c>
      <c r="C19" s="98">
        <v>229</v>
      </c>
      <c r="D19" s="92">
        <v>239</v>
      </c>
      <c r="E19" s="98">
        <v>249</v>
      </c>
      <c r="F19" s="98">
        <v>259</v>
      </c>
      <c r="G19" s="48"/>
    </row>
    <row r="20" spans="1:9" x14ac:dyDescent="0.3">
      <c r="A20" s="65" t="s">
        <v>0</v>
      </c>
      <c r="B20" s="80">
        <v>9375</v>
      </c>
      <c r="C20" s="80">
        <v>10489</v>
      </c>
      <c r="D20" s="80">
        <v>9533</v>
      </c>
      <c r="E20" s="80">
        <v>10648</v>
      </c>
      <c r="F20" s="80">
        <v>9821</v>
      </c>
      <c r="G20" s="71"/>
    </row>
    <row r="21" spans="1:9" x14ac:dyDescent="0.3">
      <c r="A21" s="65" t="s">
        <v>72</v>
      </c>
      <c r="B21" s="80">
        <v>18699</v>
      </c>
      <c r="C21" s="80">
        <v>19949</v>
      </c>
      <c r="D21" s="80">
        <v>19799</v>
      </c>
      <c r="E21" s="80">
        <v>21049</v>
      </c>
      <c r="F21" s="80">
        <v>21049</v>
      </c>
      <c r="G21" s="71"/>
      <c r="I21" s="61"/>
    </row>
    <row r="22" spans="1:9" ht="14.4" customHeight="1" x14ac:dyDescent="0.3">
      <c r="A22" s="65" t="s">
        <v>61</v>
      </c>
      <c r="B22" s="79">
        <v>2290.9899999999998</v>
      </c>
      <c r="C22" s="79">
        <v>2311.75</v>
      </c>
      <c r="D22" s="79">
        <v>2450.02</v>
      </c>
      <c r="E22" s="79">
        <v>2470.0500000000002</v>
      </c>
      <c r="F22" s="79">
        <v>2663.76</v>
      </c>
      <c r="G22" s="71"/>
    </row>
    <row r="23" spans="1:9" x14ac:dyDescent="0.3">
      <c r="A23" s="65" t="s">
        <v>2</v>
      </c>
      <c r="B23" s="80">
        <v>500</v>
      </c>
      <c r="C23" s="80">
        <v>500</v>
      </c>
      <c r="D23" s="80">
        <v>500</v>
      </c>
      <c r="E23" s="80">
        <v>500</v>
      </c>
      <c r="F23" s="80">
        <v>500</v>
      </c>
      <c r="G23" s="76"/>
    </row>
    <row r="24" spans="1:9" x14ac:dyDescent="0.3">
      <c r="A24" s="65" t="s">
        <v>4</v>
      </c>
      <c r="B24" s="79">
        <f>B21-B22-B23</f>
        <v>15908.010000000002</v>
      </c>
      <c r="C24" s="79">
        <f>C21-C22-C23</f>
        <v>17137.25</v>
      </c>
      <c r="D24" s="79">
        <f>D21-D22-D23</f>
        <v>16848.98</v>
      </c>
      <c r="E24" s="79">
        <f>E21-E22-E23</f>
        <v>18078.95</v>
      </c>
      <c r="F24" s="79">
        <f>F21-F22-F23</f>
        <v>17885.239999999998</v>
      </c>
      <c r="G24" s="76"/>
    </row>
    <row r="25" spans="1:9" x14ac:dyDescent="0.3">
      <c r="A25" s="65" t="s">
        <v>5</v>
      </c>
      <c r="B25" s="80">
        <v>10</v>
      </c>
      <c r="C25" s="80">
        <v>10</v>
      </c>
      <c r="D25" s="80">
        <v>10</v>
      </c>
      <c r="E25" s="80">
        <v>10</v>
      </c>
      <c r="F25" s="80">
        <v>10</v>
      </c>
      <c r="G25" s="71"/>
    </row>
    <row r="26" spans="1:9" x14ac:dyDescent="0.3">
      <c r="A26" s="65" t="s">
        <v>6</v>
      </c>
      <c r="B26" s="79">
        <f>B19*48+B20+B22+B23</f>
        <v>22677.989999999998</v>
      </c>
      <c r="C26" s="79">
        <f>C19*48+C20+C22+C23</f>
        <v>24292.75</v>
      </c>
      <c r="D26" s="79">
        <f>D19*48+D20+D22+D23</f>
        <v>23955.02</v>
      </c>
      <c r="E26" s="79">
        <f>E19*48+E20+E22+E23</f>
        <v>25570.05</v>
      </c>
      <c r="F26" s="79">
        <f>F19*48+F20+F22+F23</f>
        <v>25416.760000000002</v>
      </c>
      <c r="G26" s="76"/>
    </row>
    <row r="27" spans="1:9" x14ac:dyDescent="0.3">
      <c r="A27" s="65" t="s">
        <v>7</v>
      </c>
      <c r="B27" s="95" t="s">
        <v>11</v>
      </c>
      <c r="C27" s="95" t="s">
        <v>11</v>
      </c>
      <c r="D27" s="95" t="s">
        <v>11</v>
      </c>
      <c r="E27" s="95" t="s">
        <v>11</v>
      </c>
      <c r="F27" s="95" t="s">
        <v>11</v>
      </c>
      <c r="G27" s="85"/>
    </row>
    <row r="28" spans="1:9" x14ac:dyDescent="0.3">
      <c r="A28" s="65" t="s">
        <v>8</v>
      </c>
      <c r="B28" s="95" t="s">
        <v>80</v>
      </c>
      <c r="C28" s="95" t="s">
        <v>80</v>
      </c>
      <c r="D28" s="95" t="s">
        <v>80</v>
      </c>
      <c r="E28" s="95" t="s">
        <v>80</v>
      </c>
      <c r="F28" s="95" t="s">
        <v>80</v>
      </c>
      <c r="G28" s="85"/>
    </row>
    <row r="29" spans="1:9" ht="15" thickBot="1" x14ac:dyDescent="0.35">
      <c r="A29" s="83" t="s">
        <v>9</v>
      </c>
      <c r="B29" s="96">
        <v>7.6100000000000001E-2</v>
      </c>
      <c r="C29" s="96">
        <v>7.6100000000000001E-2</v>
      </c>
      <c r="D29" s="96">
        <v>7.6100000000000001E-2</v>
      </c>
      <c r="E29" s="96">
        <v>7.6100000000000001E-2</v>
      </c>
      <c r="F29" s="96">
        <v>7.6100000000000001E-2</v>
      </c>
      <c r="G29" s="68"/>
    </row>
    <row r="30" spans="1:9" ht="15" thickBot="1" x14ac:dyDescent="0.35">
      <c r="A30" s="37"/>
      <c r="B30" s="68"/>
      <c r="C30" s="190" t="s">
        <v>127</v>
      </c>
      <c r="D30" s="190"/>
      <c r="E30" s="190"/>
      <c r="F30" s="190"/>
      <c r="G30" s="68"/>
    </row>
    <row r="31" spans="1:9" ht="15" thickBot="1" x14ac:dyDescent="0.35">
      <c r="A31" s="188" t="s">
        <v>119</v>
      </c>
      <c r="B31" s="110" t="s">
        <v>78</v>
      </c>
      <c r="C31" s="191"/>
      <c r="D31" s="191"/>
      <c r="E31" s="191"/>
      <c r="F31" s="191"/>
      <c r="G31" s="68"/>
    </row>
    <row r="32" spans="1:9" ht="15" thickBot="1" x14ac:dyDescent="0.35">
      <c r="A32" s="189"/>
      <c r="B32" s="173" t="s">
        <v>120</v>
      </c>
      <c r="C32" s="173" t="s">
        <v>121</v>
      </c>
      <c r="D32" s="174" t="s">
        <v>122</v>
      </c>
      <c r="E32" s="173" t="s">
        <v>123</v>
      </c>
      <c r="F32" s="173" t="s">
        <v>124</v>
      </c>
      <c r="G32" s="58"/>
      <c r="H32" s="58"/>
    </row>
    <row r="33" spans="1:8" x14ac:dyDescent="0.3">
      <c r="A33" s="39" t="s">
        <v>134</v>
      </c>
      <c r="B33" s="98">
        <v>119</v>
      </c>
      <c r="C33" s="98">
        <v>119</v>
      </c>
      <c r="D33" s="92">
        <v>149</v>
      </c>
      <c r="E33" s="98">
        <v>149</v>
      </c>
      <c r="F33" s="98">
        <v>179</v>
      </c>
      <c r="G33" s="56"/>
      <c r="H33" s="56"/>
    </row>
    <row r="34" spans="1:8" x14ac:dyDescent="0.3">
      <c r="A34" s="65" t="s">
        <v>0</v>
      </c>
      <c r="B34" s="80">
        <v>11295</v>
      </c>
      <c r="C34" s="80">
        <v>13058</v>
      </c>
      <c r="D34" s="80">
        <v>11486</v>
      </c>
      <c r="E34" s="80">
        <v>13249</v>
      </c>
      <c r="F34" s="80">
        <v>12060</v>
      </c>
      <c r="G34" s="56"/>
      <c r="H34" s="56"/>
    </row>
    <row r="35" spans="1:8" x14ac:dyDescent="0.3">
      <c r="A35" s="65" t="s">
        <v>72</v>
      </c>
      <c r="B35" s="80">
        <v>18699</v>
      </c>
      <c r="C35" s="80">
        <v>19949</v>
      </c>
      <c r="D35" s="80">
        <v>19799</v>
      </c>
      <c r="E35" s="80">
        <v>21049</v>
      </c>
      <c r="F35" s="80">
        <v>21049</v>
      </c>
      <c r="G35" s="56"/>
      <c r="H35" s="56"/>
    </row>
    <row r="36" spans="1:8" x14ac:dyDescent="0.3">
      <c r="A36" s="65" t="s">
        <v>61</v>
      </c>
      <c r="B36" s="80">
        <v>4548</v>
      </c>
      <c r="C36" s="80">
        <v>4035</v>
      </c>
      <c r="D36" s="80">
        <v>4737</v>
      </c>
      <c r="E36" s="80">
        <v>4224</v>
      </c>
      <c r="F36" s="80">
        <v>4693</v>
      </c>
      <c r="G36" s="56"/>
      <c r="H36" s="56"/>
    </row>
    <row r="37" spans="1:8" hidden="1" x14ac:dyDescent="0.3">
      <c r="A37" s="65" t="s">
        <v>2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56"/>
      <c r="H37" s="56"/>
    </row>
    <row r="38" spans="1:8" x14ac:dyDescent="0.3">
      <c r="A38" s="65" t="s">
        <v>4</v>
      </c>
      <c r="B38" s="80">
        <f>B35-B36-B37</f>
        <v>14151</v>
      </c>
      <c r="C38" s="80">
        <f>C35-C36-C37</f>
        <v>15914</v>
      </c>
      <c r="D38" s="80">
        <f>D35-D36-D37</f>
        <v>15062</v>
      </c>
      <c r="E38" s="80">
        <f>E35-E36-E37</f>
        <v>16825</v>
      </c>
      <c r="F38" s="80">
        <f>F35-F36-F37</f>
        <v>16356</v>
      </c>
      <c r="G38" s="56"/>
      <c r="H38" s="56"/>
    </row>
    <row r="39" spans="1:8" x14ac:dyDescent="0.3">
      <c r="A39" s="65" t="s">
        <v>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56"/>
      <c r="H39" s="56"/>
    </row>
    <row r="40" spans="1:8" ht="15.45" customHeight="1" x14ac:dyDescent="0.3">
      <c r="A40" s="65" t="s">
        <v>6</v>
      </c>
      <c r="B40" s="79">
        <f>B33*24+B34+B36+B37</f>
        <v>18699</v>
      </c>
      <c r="C40" s="79">
        <f>C33*24+C34+C36+C37</f>
        <v>19949</v>
      </c>
      <c r="D40" s="79">
        <f>D33*24+D34+D36+D37</f>
        <v>19799</v>
      </c>
      <c r="E40" s="79">
        <f>E33*24+E34+E36+E37</f>
        <v>21049</v>
      </c>
      <c r="F40" s="79">
        <f>F33*24+F34+F36+F37</f>
        <v>21049</v>
      </c>
      <c r="G40" s="56"/>
      <c r="H40" s="56"/>
    </row>
    <row r="41" spans="1:8" x14ac:dyDescent="0.3">
      <c r="A41" s="65" t="s">
        <v>7</v>
      </c>
      <c r="B41" s="95" t="s">
        <v>129</v>
      </c>
      <c r="C41" s="95" t="s">
        <v>129</v>
      </c>
      <c r="D41" s="95" t="s">
        <v>129</v>
      </c>
      <c r="E41" s="95" t="s">
        <v>129</v>
      </c>
      <c r="F41" s="95" t="s">
        <v>129</v>
      </c>
      <c r="G41" s="56"/>
      <c r="H41" s="56"/>
    </row>
    <row r="42" spans="1:8" x14ac:dyDescent="0.3">
      <c r="A42" s="65" t="s">
        <v>8</v>
      </c>
      <c r="B42" s="95" t="s">
        <v>12</v>
      </c>
      <c r="C42" s="95" t="s">
        <v>12</v>
      </c>
      <c r="D42" s="95" t="s">
        <v>12</v>
      </c>
      <c r="E42" s="95" t="s">
        <v>12</v>
      </c>
      <c r="F42" s="95" t="s">
        <v>12</v>
      </c>
      <c r="G42" s="56"/>
      <c r="H42" s="56"/>
    </row>
    <row r="43" spans="1:8" ht="15" thickBot="1" x14ac:dyDescent="0.35">
      <c r="A43" s="83" t="s">
        <v>9</v>
      </c>
      <c r="B43" s="96">
        <v>0</v>
      </c>
      <c r="C43" s="96">
        <v>0</v>
      </c>
      <c r="D43" s="96">
        <v>0</v>
      </c>
      <c r="E43" s="96">
        <v>0</v>
      </c>
      <c r="F43" s="96">
        <v>0</v>
      </c>
      <c r="G43" s="56"/>
      <c r="H43" s="56"/>
    </row>
    <row r="44" spans="1:8" x14ac:dyDescent="0.3">
      <c r="A44" s="37"/>
      <c r="B44" s="68"/>
      <c r="C44" s="68"/>
      <c r="D44" s="68"/>
      <c r="E44" s="68"/>
      <c r="F44" s="68"/>
      <c r="G44" s="56"/>
      <c r="H44" s="56"/>
    </row>
    <row r="45" spans="1:8" x14ac:dyDescent="0.3">
      <c r="A45" s="257" t="s">
        <v>137</v>
      </c>
      <c r="B45" s="258">
        <f>B36/B35</f>
        <v>0.24322156265040912</v>
      </c>
      <c r="C45" s="258">
        <f t="shared" ref="C45:F45" si="0">C36/C35</f>
        <v>0.20226577773321971</v>
      </c>
      <c r="D45" s="258">
        <f t="shared" si="0"/>
        <v>0.23925450780342442</v>
      </c>
      <c r="E45" s="258">
        <f t="shared" si="0"/>
        <v>0.20067461637132405</v>
      </c>
      <c r="F45" s="258">
        <f t="shared" si="0"/>
        <v>0.22295595990308328</v>
      </c>
      <c r="G45" s="56"/>
      <c r="H45" s="56"/>
    </row>
    <row r="46" spans="1:8" ht="15" thickBot="1" x14ac:dyDescent="0.35">
      <c r="B46" s="71"/>
      <c r="C46" s="71"/>
      <c r="D46" s="71"/>
      <c r="E46" s="71"/>
      <c r="F46" s="58"/>
    </row>
    <row r="47" spans="1:8" ht="15" thickBot="1" x14ac:dyDescent="0.35">
      <c r="A47" s="186" t="s">
        <v>109</v>
      </c>
      <c r="B47" s="110" t="s">
        <v>78</v>
      </c>
      <c r="C47" s="110"/>
      <c r="D47" s="36"/>
      <c r="E47" s="56"/>
      <c r="F47" s="56"/>
    </row>
    <row r="48" spans="1:8" ht="15" thickBot="1" x14ac:dyDescent="0.35">
      <c r="A48" s="187"/>
      <c r="B48" s="117" t="s">
        <v>93</v>
      </c>
      <c r="C48" s="118" t="s">
        <v>94</v>
      </c>
      <c r="D48" s="183" t="s">
        <v>95</v>
      </c>
      <c r="E48" s="76"/>
      <c r="F48" s="56"/>
      <c r="H48" s="76"/>
    </row>
    <row r="49" spans="1:8" x14ac:dyDescent="0.3">
      <c r="A49" s="65" t="s">
        <v>10</v>
      </c>
      <c r="B49" s="240">
        <v>259</v>
      </c>
      <c r="C49" s="241">
        <v>279</v>
      </c>
      <c r="D49" s="242">
        <v>309</v>
      </c>
      <c r="E49" s="56"/>
      <c r="F49" s="56"/>
    </row>
    <row r="50" spans="1:8" x14ac:dyDescent="0.3">
      <c r="A50" s="65" t="s">
        <v>0</v>
      </c>
      <c r="B50" s="243">
        <v>8916</v>
      </c>
      <c r="C50" s="244">
        <v>9885</v>
      </c>
      <c r="D50" s="242">
        <v>10426</v>
      </c>
      <c r="E50" s="58"/>
      <c r="F50" s="56"/>
    </row>
    <row r="51" spans="1:8" ht="16.05" customHeight="1" x14ac:dyDescent="0.3">
      <c r="A51" s="65" t="s">
        <v>81</v>
      </c>
      <c r="B51" s="243">
        <v>22449</v>
      </c>
      <c r="C51" s="244">
        <v>24449</v>
      </c>
      <c r="D51" s="242">
        <v>26249</v>
      </c>
      <c r="E51" s="56"/>
      <c r="F51" s="56"/>
    </row>
    <row r="52" spans="1:8" ht="16.95" hidden="1" customHeight="1" x14ac:dyDescent="0.3">
      <c r="A52" s="65" t="s">
        <v>2</v>
      </c>
      <c r="B52" s="243">
        <v>0</v>
      </c>
      <c r="C52" s="244">
        <v>0</v>
      </c>
      <c r="D52" s="242">
        <v>0</v>
      </c>
      <c r="E52" s="56"/>
      <c r="F52" s="56"/>
    </row>
    <row r="53" spans="1:8" x14ac:dyDescent="0.3">
      <c r="A53" s="65" t="s">
        <v>61</v>
      </c>
      <c r="B53" s="245">
        <v>5227.21</v>
      </c>
      <c r="C53" s="246">
        <v>5691.71</v>
      </c>
      <c r="D53" s="247">
        <v>5857.4</v>
      </c>
      <c r="E53" s="56"/>
      <c r="F53" s="56"/>
    </row>
    <row r="54" spans="1:8" x14ac:dyDescent="0.3">
      <c r="A54" s="65" t="s">
        <v>4</v>
      </c>
      <c r="B54" s="245">
        <f>B51-B53-B52</f>
        <v>17221.79</v>
      </c>
      <c r="C54" s="246">
        <f>C51-C53-C52</f>
        <v>18757.29</v>
      </c>
      <c r="D54" s="247">
        <f>D51-D53-D52</f>
        <v>20391.599999999999</v>
      </c>
      <c r="E54" s="56"/>
      <c r="F54" s="56"/>
    </row>
    <row r="55" spans="1:8" x14ac:dyDescent="0.3">
      <c r="A55" s="65" t="s">
        <v>5</v>
      </c>
      <c r="B55" s="243">
        <v>10</v>
      </c>
      <c r="C55" s="244">
        <v>10</v>
      </c>
      <c r="D55" s="242">
        <v>10</v>
      </c>
      <c r="E55" s="56"/>
      <c r="F55" s="56"/>
    </row>
    <row r="56" spans="1:8" x14ac:dyDescent="0.3">
      <c r="A56" s="65" t="s">
        <v>6</v>
      </c>
      <c r="B56" s="245">
        <f>B49*48+B50+B53+B52</f>
        <v>26575.21</v>
      </c>
      <c r="C56" s="246">
        <f>C49*48+C50+C53+C52</f>
        <v>28968.71</v>
      </c>
      <c r="D56" s="247">
        <f>D49*48+D50+D53+D52</f>
        <v>31115.4</v>
      </c>
      <c r="E56" s="56"/>
      <c r="F56" s="56"/>
    </row>
    <row r="57" spans="1:8" x14ac:dyDescent="0.3">
      <c r="A57" s="65" t="s">
        <v>7</v>
      </c>
      <c r="B57" s="248" t="s">
        <v>11</v>
      </c>
      <c r="C57" s="249" t="s">
        <v>11</v>
      </c>
      <c r="D57" s="250" t="s">
        <v>11</v>
      </c>
      <c r="E57" s="56"/>
      <c r="F57" s="56"/>
    </row>
    <row r="58" spans="1:8" x14ac:dyDescent="0.3">
      <c r="A58" s="65" t="s">
        <v>8</v>
      </c>
      <c r="B58" s="248" t="s">
        <v>80</v>
      </c>
      <c r="C58" s="249" t="s">
        <v>80</v>
      </c>
      <c r="D58" s="250" t="s">
        <v>80</v>
      </c>
      <c r="E58" s="56"/>
      <c r="F58" s="56"/>
    </row>
    <row r="59" spans="1:8" ht="15" thickBot="1" x14ac:dyDescent="0.35">
      <c r="A59" s="83" t="s">
        <v>9</v>
      </c>
      <c r="B59" s="251">
        <v>7.6300000000000007E-2</v>
      </c>
      <c r="C59" s="251">
        <v>7.6300000000000007E-2</v>
      </c>
      <c r="D59" s="251">
        <v>7.6300000000000007E-2</v>
      </c>
      <c r="E59" s="56"/>
      <c r="F59" s="56"/>
    </row>
    <row r="60" spans="1:8" ht="15" thickBot="1" x14ac:dyDescent="0.35">
      <c r="B60" s="71"/>
      <c r="C60" s="71"/>
      <c r="D60" s="71"/>
    </row>
    <row r="61" spans="1:8" ht="15" thickBot="1" x14ac:dyDescent="0.35">
      <c r="A61" s="192" t="s">
        <v>110</v>
      </c>
      <c r="B61" s="116" t="s">
        <v>78</v>
      </c>
      <c r="C61" s="36"/>
      <c r="D61" s="36"/>
      <c r="G61" s="175"/>
    </row>
    <row r="62" spans="1:8" ht="15" thickBot="1" x14ac:dyDescent="0.35">
      <c r="A62" s="193"/>
      <c r="B62" s="117" t="s">
        <v>96</v>
      </c>
      <c r="C62" s="118" t="s">
        <v>97</v>
      </c>
      <c r="D62" s="119" t="s">
        <v>98</v>
      </c>
      <c r="G62" s="48"/>
      <c r="H62" s="76"/>
    </row>
    <row r="63" spans="1:8" x14ac:dyDescent="0.3">
      <c r="A63" s="65" t="s">
        <v>10</v>
      </c>
      <c r="B63" s="240">
        <v>259</v>
      </c>
      <c r="C63" s="252">
        <v>279</v>
      </c>
      <c r="D63" s="253">
        <v>309</v>
      </c>
      <c r="G63" s="176"/>
    </row>
    <row r="64" spans="1:8" x14ac:dyDescent="0.3">
      <c r="A64" s="65" t="s">
        <v>0</v>
      </c>
      <c r="B64" s="243">
        <v>10728</v>
      </c>
      <c r="C64" s="254">
        <v>11698</v>
      </c>
      <c r="D64" s="242">
        <v>12240</v>
      </c>
      <c r="G64" s="71"/>
    </row>
    <row r="65" spans="1:7" x14ac:dyDescent="0.3">
      <c r="A65" s="65" t="s">
        <v>81</v>
      </c>
      <c r="B65" s="243">
        <v>24199</v>
      </c>
      <c r="C65" s="254">
        <v>26199</v>
      </c>
      <c r="D65" s="242">
        <v>27999</v>
      </c>
      <c r="G65" s="71"/>
    </row>
    <row r="66" spans="1:7" hidden="1" x14ac:dyDescent="0.3">
      <c r="A66" s="65" t="s">
        <v>2</v>
      </c>
      <c r="B66" s="243">
        <v>0</v>
      </c>
      <c r="C66" s="254">
        <v>0</v>
      </c>
      <c r="D66" s="242">
        <v>0</v>
      </c>
      <c r="G66" s="71"/>
    </row>
    <row r="67" spans="1:7" x14ac:dyDescent="0.3">
      <c r="A67" s="65" t="s">
        <v>61</v>
      </c>
      <c r="B67" s="245">
        <v>5648.84</v>
      </c>
      <c r="C67" s="255">
        <v>6112.6</v>
      </c>
      <c r="D67" s="247">
        <v>6277.56</v>
      </c>
      <c r="G67" s="76"/>
    </row>
    <row r="68" spans="1:7" x14ac:dyDescent="0.3">
      <c r="A68" s="65" t="s">
        <v>4</v>
      </c>
      <c r="B68" s="245">
        <f>B65-B67-B66</f>
        <v>18550.16</v>
      </c>
      <c r="C68" s="255">
        <f>C65-C67-C66</f>
        <v>20086.400000000001</v>
      </c>
      <c r="D68" s="247">
        <f>D65-D67-D66</f>
        <v>21721.439999999999</v>
      </c>
      <c r="G68" s="76"/>
    </row>
    <row r="69" spans="1:7" x14ac:dyDescent="0.3">
      <c r="A69" s="65" t="s">
        <v>5</v>
      </c>
      <c r="B69" s="243">
        <v>10</v>
      </c>
      <c r="C69" s="254">
        <v>10</v>
      </c>
      <c r="D69" s="242">
        <v>10</v>
      </c>
      <c r="G69" s="71"/>
    </row>
    <row r="70" spans="1:7" x14ac:dyDescent="0.3">
      <c r="A70" s="65" t="s">
        <v>6</v>
      </c>
      <c r="B70" s="245">
        <f>B63*48+B64+B67+B66</f>
        <v>28808.84</v>
      </c>
      <c r="C70" s="255">
        <f>C63*48+C64+C67+C66</f>
        <v>31202.6</v>
      </c>
      <c r="D70" s="247">
        <f>D63*48+D64+D67+D66</f>
        <v>33349.56</v>
      </c>
      <c r="G70" s="71"/>
    </row>
    <row r="71" spans="1:7" x14ac:dyDescent="0.3">
      <c r="A71" s="65" t="s">
        <v>7</v>
      </c>
      <c r="B71" s="248" t="s">
        <v>11</v>
      </c>
      <c r="C71" s="256" t="s">
        <v>11</v>
      </c>
      <c r="D71" s="250" t="s">
        <v>11</v>
      </c>
      <c r="G71" s="85"/>
    </row>
    <row r="72" spans="1:7" x14ac:dyDescent="0.3">
      <c r="A72" s="65" t="s">
        <v>8</v>
      </c>
      <c r="B72" s="248" t="s">
        <v>80</v>
      </c>
      <c r="C72" s="256" t="s">
        <v>80</v>
      </c>
      <c r="D72" s="250" t="s">
        <v>80</v>
      </c>
      <c r="G72" s="85"/>
    </row>
    <row r="73" spans="1:7" ht="15" thickBot="1" x14ac:dyDescent="0.35">
      <c r="A73" s="83" t="s">
        <v>9</v>
      </c>
      <c r="B73" s="251">
        <v>7.6300000000000007E-2</v>
      </c>
      <c r="C73" s="251">
        <v>7.6300000000000007E-2</v>
      </c>
      <c r="D73" s="251">
        <v>7.6300000000000007E-2</v>
      </c>
      <c r="G73" s="68"/>
    </row>
    <row r="74" spans="1:7" ht="15" thickBot="1" x14ac:dyDescent="0.35">
      <c r="B74" s="71"/>
      <c r="C74" s="71"/>
    </row>
    <row r="75" spans="1:7" ht="23.4" x14ac:dyDescent="0.45">
      <c r="A75" s="194" t="s">
        <v>111</v>
      </c>
      <c r="B75" s="202" t="s">
        <v>131</v>
      </c>
      <c r="C75" s="203"/>
      <c r="D75" s="204"/>
      <c r="E75" s="179"/>
      <c r="F75" s="180"/>
      <c r="G75" s="181"/>
    </row>
    <row r="76" spans="1:7" ht="15" thickBot="1" x14ac:dyDescent="0.35">
      <c r="A76" s="195"/>
      <c r="B76" s="142" t="s">
        <v>99</v>
      </c>
      <c r="C76" s="142" t="s">
        <v>117</v>
      </c>
      <c r="D76" s="143" t="s">
        <v>100</v>
      </c>
      <c r="E76" s="142" t="s">
        <v>101</v>
      </c>
      <c r="F76" s="171" t="s">
        <v>118</v>
      </c>
      <c r="G76" s="144" t="s">
        <v>102</v>
      </c>
    </row>
    <row r="77" spans="1:7" x14ac:dyDescent="0.3">
      <c r="A77" s="65" t="s">
        <v>136</v>
      </c>
      <c r="B77" s="168">
        <v>239</v>
      </c>
      <c r="C77" s="168">
        <v>269</v>
      </c>
      <c r="D77" s="169">
        <v>289</v>
      </c>
      <c r="E77" s="168">
        <v>239</v>
      </c>
      <c r="F77" s="168">
        <v>269</v>
      </c>
      <c r="G77" s="169">
        <v>289</v>
      </c>
    </row>
    <row r="78" spans="1:7" x14ac:dyDescent="0.3">
      <c r="A78" s="65" t="s">
        <v>0</v>
      </c>
      <c r="B78" s="88">
        <v>11178</v>
      </c>
      <c r="C78" s="88">
        <v>12418</v>
      </c>
      <c r="D78" s="70">
        <v>13264</v>
      </c>
      <c r="E78" s="88">
        <v>14045</v>
      </c>
      <c r="F78" s="88">
        <v>15285</v>
      </c>
      <c r="G78" s="70">
        <v>16131</v>
      </c>
    </row>
    <row r="79" spans="1:7" x14ac:dyDescent="0.3">
      <c r="A79" s="65" t="s">
        <v>72</v>
      </c>
      <c r="B79" s="88">
        <v>26699</v>
      </c>
      <c r="C79" s="105">
        <v>29699</v>
      </c>
      <c r="D79" s="164">
        <v>31499</v>
      </c>
      <c r="E79" s="138">
        <v>28449</v>
      </c>
      <c r="F79" s="80">
        <v>31449</v>
      </c>
      <c r="G79" s="164">
        <v>33249</v>
      </c>
    </row>
    <row r="80" spans="1:7" ht="14.55" hidden="1" customHeight="1" x14ac:dyDescent="0.3">
      <c r="A80" s="65" t="s">
        <v>2</v>
      </c>
      <c r="B80" s="88">
        <v>0</v>
      </c>
      <c r="C80" s="88">
        <v>0</v>
      </c>
      <c r="D80" s="70">
        <v>0</v>
      </c>
      <c r="E80" s="88">
        <v>0</v>
      </c>
      <c r="F80" s="88">
        <v>0</v>
      </c>
      <c r="G80" s="70">
        <v>0</v>
      </c>
    </row>
    <row r="81" spans="1:7" x14ac:dyDescent="0.3">
      <c r="A81" s="65" t="s">
        <v>61</v>
      </c>
      <c r="B81" s="88">
        <v>6917</v>
      </c>
      <c r="C81" s="88">
        <v>7597</v>
      </c>
      <c r="D81" s="70">
        <v>7831</v>
      </c>
      <c r="E81" s="88">
        <v>5800</v>
      </c>
      <c r="F81" s="88">
        <v>6480</v>
      </c>
      <c r="G81" s="70">
        <v>6714</v>
      </c>
    </row>
    <row r="82" spans="1:7" x14ac:dyDescent="0.3">
      <c r="A82" s="65" t="s">
        <v>4</v>
      </c>
      <c r="B82" s="88">
        <f t="shared" ref="B82:G82" si="1">B79-B81-B80</f>
        <v>19782</v>
      </c>
      <c r="C82" s="88">
        <f t="shared" si="1"/>
        <v>22102</v>
      </c>
      <c r="D82" s="70">
        <f t="shared" si="1"/>
        <v>23668</v>
      </c>
      <c r="E82" s="88">
        <f t="shared" si="1"/>
        <v>22649</v>
      </c>
      <c r="F82" s="88">
        <f t="shared" si="1"/>
        <v>24969</v>
      </c>
      <c r="G82" s="70">
        <f t="shared" si="1"/>
        <v>26535</v>
      </c>
    </row>
    <row r="83" spans="1:7" x14ac:dyDescent="0.3">
      <c r="A83" s="65" t="s">
        <v>5</v>
      </c>
      <c r="B83" s="88">
        <v>0</v>
      </c>
      <c r="C83" s="88">
        <v>0</v>
      </c>
      <c r="D83" s="70">
        <v>0</v>
      </c>
      <c r="E83" s="88">
        <v>0</v>
      </c>
      <c r="F83" s="88">
        <v>0</v>
      </c>
      <c r="G83" s="70">
        <v>0</v>
      </c>
    </row>
    <row r="84" spans="1:7" x14ac:dyDescent="0.3">
      <c r="A84" s="65" t="s">
        <v>6</v>
      </c>
      <c r="B84" s="88">
        <f>B77*36+B78+B81+B80</f>
        <v>26699</v>
      </c>
      <c r="C84" s="88">
        <f t="shared" ref="C84:G84" si="2">C77*36+C78+C81+C80</f>
        <v>29699</v>
      </c>
      <c r="D84" s="88">
        <f t="shared" si="2"/>
        <v>31499</v>
      </c>
      <c r="E84" s="88">
        <f t="shared" si="2"/>
        <v>28449</v>
      </c>
      <c r="F84" s="88">
        <f t="shared" si="2"/>
        <v>31449</v>
      </c>
      <c r="G84" s="88">
        <f t="shared" si="2"/>
        <v>33249</v>
      </c>
    </row>
    <row r="85" spans="1:7" x14ac:dyDescent="0.3">
      <c r="A85" s="65" t="s">
        <v>7</v>
      </c>
      <c r="B85" s="100" t="s">
        <v>132</v>
      </c>
      <c r="C85" s="100" t="s">
        <v>132</v>
      </c>
      <c r="D85" s="100" t="s">
        <v>132</v>
      </c>
      <c r="E85" s="100" t="s">
        <v>132</v>
      </c>
      <c r="F85" s="100" t="s">
        <v>132</v>
      </c>
      <c r="G85" s="100" t="s">
        <v>132</v>
      </c>
    </row>
    <row r="86" spans="1:7" x14ac:dyDescent="0.3">
      <c r="A86" s="65" t="s">
        <v>8</v>
      </c>
      <c r="B86" s="100" t="s">
        <v>12</v>
      </c>
      <c r="C86" s="100" t="s">
        <v>12</v>
      </c>
      <c r="D86" s="74" t="s">
        <v>12</v>
      </c>
      <c r="E86" s="100" t="s">
        <v>12</v>
      </c>
      <c r="F86" s="100" t="s">
        <v>12</v>
      </c>
      <c r="G86" s="74" t="s">
        <v>12</v>
      </c>
    </row>
    <row r="87" spans="1:7" ht="15" thickBot="1" x14ac:dyDescent="0.35">
      <c r="A87" s="83" t="s">
        <v>9</v>
      </c>
      <c r="B87" s="101">
        <v>0</v>
      </c>
      <c r="C87" s="101">
        <v>0</v>
      </c>
      <c r="D87" s="101">
        <v>0</v>
      </c>
      <c r="E87" s="101">
        <v>0</v>
      </c>
      <c r="F87" s="101">
        <v>0</v>
      </c>
      <c r="G87" s="101">
        <v>0</v>
      </c>
    </row>
    <row r="88" spans="1:7" x14ac:dyDescent="0.3">
      <c r="A88" s="238"/>
      <c r="B88" s="239"/>
      <c r="C88" s="239"/>
      <c r="D88" s="239"/>
      <c r="E88" s="239"/>
      <c r="F88" s="239"/>
      <c r="G88" s="239"/>
    </row>
    <row r="89" spans="1:7" x14ac:dyDescent="0.3">
      <c r="A89" s="259" t="s">
        <v>137</v>
      </c>
      <c r="B89" s="260">
        <f>B81/B79</f>
        <v>0.25907337353458931</v>
      </c>
      <c r="C89" s="260">
        <f t="shared" ref="C89:G89" si="3">C81/C79</f>
        <v>0.25579985858109699</v>
      </c>
      <c r="D89" s="260">
        <f t="shared" si="3"/>
        <v>0.24861106701800056</v>
      </c>
      <c r="E89" s="260">
        <f t="shared" si="3"/>
        <v>0.2038735983690112</v>
      </c>
      <c r="F89" s="260">
        <f t="shared" si="3"/>
        <v>0.20604788705523228</v>
      </c>
      <c r="G89" s="260">
        <f t="shared" si="3"/>
        <v>0.20193088513940269</v>
      </c>
    </row>
    <row r="90" spans="1:7" ht="15" thickBot="1" x14ac:dyDescent="0.35">
      <c r="B90" s="71"/>
      <c r="C90" s="76"/>
      <c r="D90" s="76"/>
      <c r="E90" s="60"/>
    </row>
    <row r="91" spans="1:7" ht="21" x14ac:dyDescent="0.4">
      <c r="A91" s="194" t="s">
        <v>130</v>
      </c>
      <c r="B91" s="199" t="s">
        <v>42</v>
      </c>
      <c r="C91" s="200"/>
      <c r="D91" s="201"/>
    </row>
    <row r="92" spans="1:7" ht="15" thickBot="1" x14ac:dyDescent="0.35">
      <c r="A92" s="195"/>
      <c r="B92" s="142" t="s">
        <v>99</v>
      </c>
      <c r="C92" s="142" t="s">
        <v>117</v>
      </c>
      <c r="D92" s="143" t="s">
        <v>100</v>
      </c>
      <c r="E92" s="142" t="s">
        <v>101</v>
      </c>
      <c r="F92" s="171" t="s">
        <v>118</v>
      </c>
      <c r="G92" s="144" t="s">
        <v>102</v>
      </c>
    </row>
    <row r="93" spans="1:7" x14ac:dyDescent="0.3">
      <c r="A93" s="65" t="s">
        <v>125</v>
      </c>
      <c r="B93" s="97">
        <v>309</v>
      </c>
      <c r="C93" s="104">
        <v>339</v>
      </c>
      <c r="D93" s="163">
        <v>369</v>
      </c>
      <c r="E93" s="170">
        <v>309</v>
      </c>
      <c r="F93" s="80">
        <v>339</v>
      </c>
      <c r="G93" s="163">
        <v>369</v>
      </c>
    </row>
    <row r="94" spans="1:7" x14ac:dyDescent="0.3">
      <c r="A94" s="65" t="s">
        <v>0</v>
      </c>
      <c r="B94" s="88">
        <v>9654</v>
      </c>
      <c r="C94" s="105">
        <v>10701</v>
      </c>
      <c r="D94" s="164">
        <v>11420</v>
      </c>
      <c r="E94" s="138">
        <v>12302</v>
      </c>
      <c r="F94" s="80">
        <v>13350</v>
      </c>
      <c r="G94" s="164">
        <v>14068</v>
      </c>
    </row>
    <row r="95" spans="1:7" x14ac:dyDescent="0.3">
      <c r="A95" s="65" t="s">
        <v>72</v>
      </c>
      <c r="B95" s="88">
        <v>26699</v>
      </c>
      <c r="C95" s="105">
        <v>29699</v>
      </c>
      <c r="D95" s="164">
        <v>31499</v>
      </c>
      <c r="E95" s="138">
        <v>28449</v>
      </c>
      <c r="F95" s="80">
        <v>31449</v>
      </c>
      <c r="G95" s="164">
        <v>33249</v>
      </c>
    </row>
    <row r="96" spans="1:7" x14ac:dyDescent="0.3">
      <c r="A96" s="65" t="s">
        <v>2</v>
      </c>
      <c r="B96" s="88">
        <v>3000</v>
      </c>
      <c r="C96" s="105">
        <v>3000</v>
      </c>
      <c r="D96" s="164">
        <v>3000</v>
      </c>
      <c r="E96" s="138">
        <v>3000</v>
      </c>
      <c r="F96" s="80">
        <v>3000</v>
      </c>
      <c r="G96" s="164">
        <v>3000</v>
      </c>
    </row>
    <row r="97" spans="1:7" x14ac:dyDescent="0.3">
      <c r="A97" s="65" t="s">
        <v>61</v>
      </c>
      <c r="B97" s="87">
        <v>3873.35</v>
      </c>
      <c r="C97" s="106">
        <v>4868.1000000000004</v>
      </c>
      <c r="D97" s="165">
        <v>4903.3</v>
      </c>
      <c r="E97" s="90">
        <v>3682.11</v>
      </c>
      <c r="F97" s="79">
        <v>4676.12</v>
      </c>
      <c r="G97" s="165">
        <v>4712.05</v>
      </c>
    </row>
    <row r="98" spans="1:7" x14ac:dyDescent="0.3">
      <c r="A98" s="65" t="s">
        <v>4</v>
      </c>
      <c r="B98" s="87">
        <f>B95-B97-B96</f>
        <v>19825.650000000001</v>
      </c>
      <c r="C98" s="87">
        <f>C95-C97-C96</f>
        <v>21830.9</v>
      </c>
      <c r="D98" s="165">
        <f>D95-D97-D96</f>
        <v>23595.7</v>
      </c>
      <c r="E98" s="90">
        <f t="shared" ref="E98:G98" si="4">E95-E97-E96</f>
        <v>21766.89</v>
      </c>
      <c r="F98" s="79">
        <f t="shared" si="4"/>
        <v>23772.880000000001</v>
      </c>
      <c r="G98" s="165">
        <f t="shared" si="4"/>
        <v>25536.95</v>
      </c>
    </row>
    <row r="99" spans="1:7" x14ac:dyDescent="0.3">
      <c r="A99" s="65" t="s">
        <v>5</v>
      </c>
      <c r="B99" s="88">
        <v>10</v>
      </c>
      <c r="C99" s="105">
        <v>10</v>
      </c>
      <c r="D99" s="164">
        <v>10</v>
      </c>
      <c r="E99" s="138">
        <v>10</v>
      </c>
      <c r="F99" s="80">
        <v>10</v>
      </c>
      <c r="G99" s="164">
        <v>10</v>
      </c>
    </row>
    <row r="100" spans="1:7" x14ac:dyDescent="0.3">
      <c r="A100" s="65" t="s">
        <v>6</v>
      </c>
      <c r="B100" s="87">
        <f t="shared" ref="B100:G100" si="5">B93*48+B94+B97+B96</f>
        <v>31359.35</v>
      </c>
      <c r="C100" s="87">
        <f t="shared" si="5"/>
        <v>34841.1</v>
      </c>
      <c r="D100" s="165">
        <f t="shared" si="5"/>
        <v>37035.300000000003</v>
      </c>
      <c r="E100" s="90">
        <f t="shared" si="5"/>
        <v>33816.11</v>
      </c>
      <c r="F100" s="79">
        <f t="shared" si="5"/>
        <v>37298.120000000003</v>
      </c>
      <c r="G100" s="165">
        <f t="shared" si="5"/>
        <v>39492.050000000003</v>
      </c>
    </row>
    <row r="101" spans="1:7" x14ac:dyDescent="0.3">
      <c r="A101" s="65" t="s">
        <v>7</v>
      </c>
      <c r="B101" s="100" t="s">
        <v>42</v>
      </c>
      <c r="C101" s="100" t="s">
        <v>42</v>
      </c>
      <c r="D101" s="166" t="s">
        <v>11</v>
      </c>
      <c r="E101" s="73" t="s">
        <v>42</v>
      </c>
      <c r="F101" s="95" t="s">
        <v>42</v>
      </c>
      <c r="G101" s="166" t="s">
        <v>11</v>
      </c>
    </row>
    <row r="102" spans="1:7" x14ac:dyDescent="0.3">
      <c r="A102" s="65" t="s">
        <v>8</v>
      </c>
      <c r="B102" s="100" t="s">
        <v>80</v>
      </c>
      <c r="C102" s="107" t="s">
        <v>80</v>
      </c>
      <c r="D102" s="166" t="s">
        <v>80</v>
      </c>
      <c r="E102" s="73" t="s">
        <v>80</v>
      </c>
      <c r="F102" s="95" t="s">
        <v>80</v>
      </c>
      <c r="G102" s="166" t="s">
        <v>80</v>
      </c>
    </row>
    <row r="103" spans="1:7" ht="15" thickBot="1" x14ac:dyDescent="0.35">
      <c r="A103" s="83" t="s">
        <v>9</v>
      </c>
      <c r="B103" s="101">
        <v>7.6399999999999996E-2</v>
      </c>
      <c r="C103" s="101">
        <v>7.6399999999999996E-2</v>
      </c>
      <c r="D103" s="101">
        <v>7.6399999999999996E-2</v>
      </c>
      <c r="E103" s="101">
        <v>7.6399999999999996E-2</v>
      </c>
      <c r="F103" s="101">
        <v>7.6399999999999996E-2</v>
      </c>
      <c r="G103" s="101">
        <v>7.6399999999999996E-2</v>
      </c>
    </row>
    <row r="104" spans="1:7" x14ac:dyDescent="0.3">
      <c r="A104" s="37"/>
      <c r="B104" s="68"/>
      <c r="C104" s="68"/>
      <c r="D104" s="68"/>
      <c r="E104" s="68"/>
      <c r="F104" s="68"/>
      <c r="G104" s="68"/>
    </row>
    <row r="105" spans="1:7" ht="15" thickBot="1" x14ac:dyDescent="0.35">
      <c r="B105" s="71"/>
      <c r="C105" s="76"/>
      <c r="D105" s="60"/>
    </row>
    <row r="106" spans="1:7" ht="15" thickBot="1" x14ac:dyDescent="0.35">
      <c r="A106" s="207" t="s">
        <v>113</v>
      </c>
      <c r="B106" s="116" t="s">
        <v>78</v>
      </c>
      <c r="C106" s="76"/>
      <c r="D106" s="76"/>
    </row>
    <row r="107" spans="1:7" ht="15" thickBot="1" x14ac:dyDescent="0.35">
      <c r="A107" s="208"/>
      <c r="B107" s="124" t="s">
        <v>104</v>
      </c>
      <c r="C107" s="124" t="s">
        <v>105</v>
      </c>
    </row>
    <row r="108" spans="1:7" x14ac:dyDescent="0.3">
      <c r="A108" s="65" t="s">
        <v>10</v>
      </c>
      <c r="B108" s="92">
        <v>309</v>
      </c>
      <c r="C108" s="92">
        <v>339</v>
      </c>
    </row>
    <row r="109" spans="1:7" x14ac:dyDescent="0.3">
      <c r="A109" s="65" t="s">
        <v>0</v>
      </c>
      <c r="B109" s="70">
        <v>12468</v>
      </c>
      <c r="C109" s="70">
        <v>13239</v>
      </c>
    </row>
    <row r="110" spans="1:7" x14ac:dyDescent="0.3">
      <c r="A110" s="65" t="s">
        <v>72</v>
      </c>
      <c r="B110" s="70">
        <v>29999</v>
      </c>
      <c r="C110" s="70">
        <v>31999</v>
      </c>
    </row>
    <row r="111" spans="1:7" x14ac:dyDescent="0.3">
      <c r="A111" s="65" t="s">
        <v>61</v>
      </c>
      <c r="B111" s="72">
        <v>6110.41</v>
      </c>
      <c r="C111" s="72">
        <v>6307.49</v>
      </c>
    </row>
    <row r="112" spans="1:7" x14ac:dyDescent="0.3">
      <c r="A112" s="65" t="s">
        <v>2</v>
      </c>
      <c r="B112" s="70">
        <v>2000</v>
      </c>
      <c r="C112" s="70">
        <v>2000</v>
      </c>
    </row>
    <row r="113" spans="1:3" x14ac:dyDescent="0.3">
      <c r="A113" s="65" t="s">
        <v>4</v>
      </c>
      <c r="B113" s="72">
        <f>B110-B111-B112</f>
        <v>21888.59</v>
      </c>
      <c r="C113" s="72">
        <f>C110-C111-C112</f>
        <v>23691.510000000002</v>
      </c>
    </row>
    <row r="114" spans="1:3" x14ac:dyDescent="0.3">
      <c r="A114" s="65" t="s">
        <v>5</v>
      </c>
      <c r="B114" s="70">
        <v>10</v>
      </c>
      <c r="C114" s="70">
        <v>10</v>
      </c>
    </row>
    <row r="115" spans="1:3" x14ac:dyDescent="0.3">
      <c r="A115" s="65" t="s">
        <v>6</v>
      </c>
      <c r="B115" s="72">
        <f>B108*48+B109+B111+B112</f>
        <v>35410.410000000003</v>
      </c>
      <c r="C115" s="72">
        <f>C108*48+C109+C111+C112</f>
        <v>37818.49</v>
      </c>
    </row>
    <row r="116" spans="1:3" x14ac:dyDescent="0.3">
      <c r="A116" s="65" t="s">
        <v>7</v>
      </c>
      <c r="B116" s="70" t="s">
        <v>11</v>
      </c>
      <c r="C116" s="70" t="s">
        <v>11</v>
      </c>
    </row>
    <row r="117" spans="1:3" x14ac:dyDescent="0.3">
      <c r="A117" s="65" t="s">
        <v>8</v>
      </c>
      <c r="B117" s="100" t="s">
        <v>80</v>
      </c>
      <c r="C117" s="74" t="s">
        <v>80</v>
      </c>
    </row>
    <row r="118" spans="1:3" ht="15" thickBot="1" x14ac:dyDescent="0.35">
      <c r="A118" s="83" t="s">
        <v>9</v>
      </c>
      <c r="B118" s="101">
        <v>7.6200000000000004E-2</v>
      </c>
      <c r="C118" s="75">
        <v>7.6200000000000004E-2</v>
      </c>
    </row>
    <row r="119" spans="1:3" x14ac:dyDescent="0.3">
      <c r="A119" s="177"/>
      <c r="B119" s="178"/>
      <c r="C119" s="76"/>
    </row>
    <row r="120" spans="1:3" hidden="1" x14ac:dyDescent="0.3">
      <c r="B120" s="60"/>
    </row>
    <row r="121" spans="1:3" hidden="1" x14ac:dyDescent="0.3">
      <c r="A121" s="196" t="s">
        <v>115</v>
      </c>
      <c r="B121" s="161" t="s">
        <v>78</v>
      </c>
    </row>
    <row r="122" spans="1:3" ht="15" hidden="1" thickBot="1" x14ac:dyDescent="0.35">
      <c r="A122" s="197"/>
      <c r="B122" s="158" t="s">
        <v>116</v>
      </c>
    </row>
    <row r="123" spans="1:3" hidden="1" x14ac:dyDescent="0.3">
      <c r="A123" s="65" t="s">
        <v>10</v>
      </c>
      <c r="B123" s="125">
        <v>269</v>
      </c>
    </row>
    <row r="124" spans="1:3" hidden="1" x14ac:dyDescent="0.3">
      <c r="A124" s="65" t="s">
        <v>0</v>
      </c>
      <c r="B124" s="70"/>
      <c r="C124" s="61"/>
    </row>
    <row r="125" spans="1:3" hidden="1" x14ac:dyDescent="0.3">
      <c r="A125" s="65" t="s">
        <v>1</v>
      </c>
      <c r="B125" s="70">
        <v>22299</v>
      </c>
    </row>
    <row r="126" spans="1:3" hidden="1" x14ac:dyDescent="0.3">
      <c r="A126" s="65" t="s">
        <v>2</v>
      </c>
      <c r="B126" s="99"/>
    </row>
    <row r="127" spans="1:3" hidden="1" x14ac:dyDescent="0.3">
      <c r="A127" s="65" t="s">
        <v>61</v>
      </c>
      <c r="B127" s="72">
        <v>4786.4399999999996</v>
      </c>
    </row>
    <row r="128" spans="1:3" hidden="1" x14ac:dyDescent="0.3">
      <c r="A128" s="65" t="s">
        <v>4</v>
      </c>
      <c r="B128" s="72">
        <f>B125-B127</f>
        <v>17512.560000000001</v>
      </c>
    </row>
    <row r="129" spans="1:2" hidden="1" x14ac:dyDescent="0.3">
      <c r="A129" s="65" t="s">
        <v>5</v>
      </c>
      <c r="B129" s="32">
        <v>10</v>
      </c>
    </row>
    <row r="130" spans="1:2" hidden="1" x14ac:dyDescent="0.3">
      <c r="A130" s="65" t="s">
        <v>6</v>
      </c>
      <c r="B130" s="32">
        <f>B123*48+B124+B127</f>
        <v>17698.439999999999</v>
      </c>
    </row>
    <row r="131" spans="1:2" hidden="1" x14ac:dyDescent="0.3">
      <c r="A131" s="65" t="s">
        <v>7</v>
      </c>
      <c r="B131" s="33" t="s">
        <v>42</v>
      </c>
    </row>
    <row r="132" spans="1:2" hidden="1" x14ac:dyDescent="0.3">
      <c r="A132" s="65" t="s">
        <v>8</v>
      </c>
      <c r="B132" s="159" t="s">
        <v>128</v>
      </c>
    </row>
    <row r="133" spans="1:2" ht="15" hidden="1" thickBot="1" x14ac:dyDescent="0.35">
      <c r="A133" s="83" t="s">
        <v>9</v>
      </c>
      <c r="B133" s="35">
        <v>9.4600000000000004E-2</v>
      </c>
    </row>
    <row r="134" spans="1:2" hidden="1" x14ac:dyDescent="0.3"/>
    <row r="135" spans="1:2" hidden="1" x14ac:dyDescent="0.3"/>
    <row r="136" spans="1:2" ht="15" thickBot="1" x14ac:dyDescent="0.35"/>
    <row r="137" spans="1:2" ht="15" thickBot="1" x14ac:dyDescent="0.35">
      <c r="A137" s="205" t="s">
        <v>135</v>
      </c>
      <c r="B137" s="161" t="s">
        <v>78</v>
      </c>
    </row>
    <row r="138" spans="1:2" ht="15" thickBot="1" x14ac:dyDescent="0.35">
      <c r="A138" s="206"/>
      <c r="B138" s="162"/>
    </row>
    <row r="139" spans="1:2" x14ac:dyDescent="0.3">
      <c r="A139" s="39" t="s">
        <v>125</v>
      </c>
      <c r="B139" s="182">
        <v>479</v>
      </c>
    </row>
    <row r="140" spans="1:2" x14ac:dyDescent="0.3">
      <c r="A140" s="39" t="s">
        <v>0</v>
      </c>
      <c r="B140" s="64">
        <v>18576</v>
      </c>
    </row>
    <row r="141" spans="1:2" x14ac:dyDescent="0.3">
      <c r="A141" s="39" t="s">
        <v>1</v>
      </c>
      <c r="B141" s="64">
        <v>49529</v>
      </c>
    </row>
    <row r="142" spans="1:2" hidden="1" x14ac:dyDescent="0.3">
      <c r="A142" s="39" t="s">
        <v>2</v>
      </c>
      <c r="B142" s="64"/>
    </row>
    <row r="143" spans="1:2" x14ac:dyDescent="0.3">
      <c r="A143" s="39" t="s">
        <v>61</v>
      </c>
      <c r="B143" s="31">
        <v>12509.82</v>
      </c>
    </row>
    <row r="144" spans="1:2" x14ac:dyDescent="0.3">
      <c r="A144" s="39" t="s">
        <v>2</v>
      </c>
      <c r="B144" s="70">
        <v>2750</v>
      </c>
    </row>
    <row r="145" spans="1:2" x14ac:dyDescent="0.3">
      <c r="A145" s="39" t="s">
        <v>4</v>
      </c>
      <c r="B145" s="31">
        <f>B141-B143-B144</f>
        <v>34269.18</v>
      </c>
    </row>
    <row r="146" spans="1:2" x14ac:dyDescent="0.3">
      <c r="A146" s="39" t="s">
        <v>5</v>
      </c>
      <c r="B146" s="64">
        <v>10</v>
      </c>
    </row>
    <row r="147" spans="1:2" x14ac:dyDescent="0.3">
      <c r="A147" s="39" t="s">
        <v>6</v>
      </c>
      <c r="B147" s="31">
        <f>B139*48+B140+B143+B144</f>
        <v>56827.82</v>
      </c>
    </row>
    <row r="148" spans="1:2" x14ac:dyDescent="0.3">
      <c r="A148" s="39" t="s">
        <v>7</v>
      </c>
      <c r="B148" s="67" t="s">
        <v>42</v>
      </c>
    </row>
    <row r="149" spans="1:2" x14ac:dyDescent="0.3">
      <c r="A149" s="39" t="s">
        <v>8</v>
      </c>
      <c r="B149" s="159" t="s">
        <v>133</v>
      </c>
    </row>
    <row r="150" spans="1:2" ht="15" thickBot="1" x14ac:dyDescent="0.35">
      <c r="A150" s="43" t="s">
        <v>9</v>
      </c>
      <c r="B150" s="91">
        <v>6.7000000000000004E-2</v>
      </c>
    </row>
  </sheetData>
  <sheetProtection formatCells="0" formatColumns="0"/>
  <mergeCells count="16">
    <mergeCell ref="A137:A138"/>
    <mergeCell ref="A106:A107"/>
    <mergeCell ref="A61:A62"/>
    <mergeCell ref="A91:A92"/>
    <mergeCell ref="A121:A122"/>
    <mergeCell ref="J4:L4"/>
    <mergeCell ref="J3:L3"/>
    <mergeCell ref="B91:D91"/>
    <mergeCell ref="A75:A76"/>
    <mergeCell ref="B75:D75"/>
    <mergeCell ref="A1:A2"/>
    <mergeCell ref="A47:A48"/>
    <mergeCell ref="A31:A32"/>
    <mergeCell ref="C16:F17"/>
    <mergeCell ref="C30:F31"/>
    <mergeCell ref="A17:A18"/>
  </mergeCells>
  <phoneticPr fontId="5" type="noConversion"/>
  <pageMargins left="0.7" right="0.7" top="0.75" bottom="0.75" header="0.3" footer="0.3"/>
  <pageSetup paperSize="9" orientation="portrait" r:id="rId1"/>
  <headerFooter>
    <oddHeader>&amp;L&amp;"Calibri"&amp;12&amp;K0000FFClassification: Limited&amp;1#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23311-C49F-43D7-A70F-DE57D59F589F}">
  <dimension ref="A1:I133"/>
  <sheetViews>
    <sheetView topLeftCell="A44" zoomScale="85" zoomScaleNormal="85" workbookViewId="0">
      <selection activeCell="C80" sqref="C80"/>
    </sheetView>
  </sheetViews>
  <sheetFormatPr defaultColWidth="8.77734375" defaultRowHeight="14.4" x14ac:dyDescent="0.3"/>
  <cols>
    <col min="1" max="1" width="28.21875" style="55" customWidth="1"/>
    <col min="2" max="2" width="45.5546875" style="55" customWidth="1"/>
    <col min="3" max="3" width="44.21875" style="55" customWidth="1"/>
    <col min="4" max="4" width="45.21875" style="55" customWidth="1"/>
    <col min="5" max="5" width="52.5546875" style="55" customWidth="1"/>
    <col min="6" max="6" width="39.44140625" style="55" customWidth="1"/>
    <col min="7" max="7" width="47.44140625" style="55" customWidth="1"/>
    <col min="8" max="8" width="40.6640625" style="55" customWidth="1"/>
    <col min="9" max="16384" width="8.77734375" style="55"/>
  </cols>
  <sheetData>
    <row r="1" spans="1:7" ht="15" customHeight="1" thickBot="1" x14ac:dyDescent="0.35">
      <c r="A1" s="184" t="s">
        <v>73</v>
      </c>
      <c r="B1" s="32" t="s">
        <v>78</v>
      </c>
      <c r="C1" s="36"/>
      <c r="D1" s="36"/>
      <c r="E1" s="36"/>
      <c r="F1" s="36"/>
      <c r="G1" s="36"/>
    </row>
    <row r="2" spans="1:7" ht="14.55" customHeight="1" x14ac:dyDescent="0.3">
      <c r="A2" s="185"/>
      <c r="B2" s="38" t="s">
        <v>84</v>
      </c>
      <c r="C2" s="38" t="s">
        <v>85</v>
      </c>
      <c r="D2" s="38" t="s">
        <v>86</v>
      </c>
      <c r="E2" s="38" t="s">
        <v>87</v>
      </c>
      <c r="F2" s="38" t="s">
        <v>88</v>
      </c>
      <c r="G2" s="76"/>
    </row>
    <row r="3" spans="1:7" x14ac:dyDescent="0.3">
      <c r="A3" s="39" t="s">
        <v>10</v>
      </c>
      <c r="B3" s="32">
        <v>319.47000000000003</v>
      </c>
      <c r="C3" s="32">
        <v>335.85</v>
      </c>
      <c r="D3" s="32">
        <v>332.28</v>
      </c>
      <c r="E3" s="32">
        <v>348.67</v>
      </c>
      <c r="F3" s="32">
        <v>350.53</v>
      </c>
    </row>
    <row r="4" spans="1:7" x14ac:dyDescent="0.3">
      <c r="A4" s="39" t="s">
        <v>0</v>
      </c>
      <c r="B4" s="80">
        <v>7600</v>
      </c>
      <c r="C4" s="80">
        <v>8111</v>
      </c>
      <c r="D4" s="80">
        <v>8320</v>
      </c>
      <c r="E4" s="80">
        <v>8830</v>
      </c>
      <c r="F4" s="70">
        <v>8711</v>
      </c>
    </row>
    <row r="5" spans="1:7" x14ac:dyDescent="0.3">
      <c r="A5" s="39" t="s">
        <v>72</v>
      </c>
      <c r="B5" s="80">
        <v>17949</v>
      </c>
      <c r="C5" s="80">
        <v>18949</v>
      </c>
      <c r="D5" s="80">
        <v>18949</v>
      </c>
      <c r="E5" s="80">
        <v>19949</v>
      </c>
      <c r="F5" s="70">
        <v>19949</v>
      </c>
    </row>
    <row r="6" spans="1:7" ht="14.55" hidden="1" customHeight="1" x14ac:dyDescent="0.3">
      <c r="A6" s="39" t="s">
        <v>2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</row>
    <row r="7" spans="1:7" x14ac:dyDescent="0.3">
      <c r="A7" s="40" t="s">
        <v>61</v>
      </c>
      <c r="B7" s="32">
        <v>0</v>
      </c>
      <c r="C7" s="32">
        <v>0</v>
      </c>
      <c r="D7" s="32">
        <v>0</v>
      </c>
      <c r="E7" s="32">
        <v>0</v>
      </c>
      <c r="F7" s="32">
        <v>0</v>
      </c>
    </row>
    <row r="8" spans="1:7" hidden="1" x14ac:dyDescent="0.3">
      <c r="A8" s="39" t="s">
        <v>2</v>
      </c>
      <c r="B8" s="63"/>
      <c r="C8" s="63"/>
      <c r="D8" s="32">
        <v>0</v>
      </c>
      <c r="E8" s="32">
        <v>0</v>
      </c>
      <c r="F8" s="63"/>
    </row>
    <row r="9" spans="1:7" x14ac:dyDescent="0.3">
      <c r="A9" s="39" t="s">
        <v>4</v>
      </c>
      <c r="B9" s="34">
        <f>B5-B7</f>
        <v>17949</v>
      </c>
      <c r="C9" s="34">
        <f>C5-C7</f>
        <v>18949</v>
      </c>
      <c r="D9" s="34">
        <f>D5-D7-D8</f>
        <v>18949</v>
      </c>
      <c r="E9" s="34">
        <f>E5-E7-E8</f>
        <v>19949</v>
      </c>
      <c r="F9" s="34">
        <f>F5-F7</f>
        <v>19949</v>
      </c>
    </row>
    <row r="10" spans="1:7" x14ac:dyDescent="0.3">
      <c r="A10" s="39" t="s">
        <v>5</v>
      </c>
      <c r="B10" s="34">
        <v>10</v>
      </c>
      <c r="C10" s="34">
        <v>10</v>
      </c>
      <c r="D10" s="34">
        <v>10</v>
      </c>
      <c r="E10" s="34">
        <v>10</v>
      </c>
      <c r="F10" s="34">
        <v>10</v>
      </c>
    </row>
    <row r="11" spans="1:7" x14ac:dyDescent="0.3">
      <c r="A11" s="39" t="s">
        <v>6</v>
      </c>
      <c r="B11" s="32">
        <f>B3*48+B4+B7</f>
        <v>22934.560000000001</v>
      </c>
      <c r="C11" s="32">
        <f>C3*48+C4+C7</f>
        <v>24231.800000000003</v>
      </c>
      <c r="D11" s="32">
        <f>D3*48+D4+D7+D8</f>
        <v>24269.439999999999</v>
      </c>
      <c r="E11" s="32">
        <f>E3*48+E4+E7+E8</f>
        <v>25566.16</v>
      </c>
      <c r="F11" s="32">
        <f>F3*48+F4+F7</f>
        <v>25536.44</v>
      </c>
    </row>
    <row r="12" spans="1:7" x14ac:dyDescent="0.3">
      <c r="A12" s="39" t="s">
        <v>7</v>
      </c>
      <c r="B12" s="33" t="s">
        <v>11</v>
      </c>
      <c r="C12" s="33" t="s">
        <v>11</v>
      </c>
      <c r="D12" s="33" t="s">
        <v>11</v>
      </c>
      <c r="E12" s="33" t="s">
        <v>11</v>
      </c>
      <c r="F12" s="33" t="s">
        <v>11</v>
      </c>
    </row>
    <row r="13" spans="1:7" x14ac:dyDescent="0.3">
      <c r="A13" s="39" t="s">
        <v>8</v>
      </c>
      <c r="B13" s="33" t="s">
        <v>83</v>
      </c>
      <c r="C13" s="33" t="s">
        <v>83</v>
      </c>
      <c r="D13" s="33" t="s">
        <v>83</v>
      </c>
      <c r="E13" s="33" t="s">
        <v>83</v>
      </c>
      <c r="F13" s="33" t="s">
        <v>83</v>
      </c>
    </row>
    <row r="14" spans="1:7" ht="15" thickBot="1" x14ac:dyDescent="0.35">
      <c r="A14" s="43" t="s">
        <v>9</v>
      </c>
      <c r="B14" s="35">
        <v>9.4600000000000004E-2</v>
      </c>
      <c r="C14" s="35">
        <v>9.4600000000000004E-2</v>
      </c>
      <c r="D14" s="35">
        <v>9.4600000000000004E-2</v>
      </c>
      <c r="E14" s="35">
        <v>9.4600000000000004E-2</v>
      </c>
      <c r="F14" s="35">
        <v>9.4600000000000004E-2</v>
      </c>
    </row>
    <row r="16" spans="1:7" ht="15" thickBot="1" x14ac:dyDescent="0.35"/>
    <row r="17" spans="1:9" ht="15" customHeight="1" thickBot="1" x14ac:dyDescent="0.35">
      <c r="A17" s="212" t="s">
        <v>74</v>
      </c>
      <c r="B17" s="32" t="s">
        <v>78</v>
      </c>
      <c r="C17" s="32"/>
      <c r="D17" s="32"/>
      <c r="E17" s="32"/>
      <c r="F17" s="32"/>
      <c r="G17" s="32"/>
      <c r="H17" s="32"/>
    </row>
    <row r="18" spans="1:9" x14ac:dyDescent="0.3">
      <c r="A18" s="213"/>
      <c r="B18" s="41" t="s">
        <v>89</v>
      </c>
      <c r="C18" s="41" t="s">
        <v>90</v>
      </c>
      <c r="D18" s="41" t="s">
        <v>91</v>
      </c>
      <c r="E18" s="41" t="s">
        <v>92</v>
      </c>
      <c r="F18" s="76"/>
    </row>
    <row r="19" spans="1:9" x14ac:dyDescent="0.3">
      <c r="A19" s="39" t="s">
        <v>10</v>
      </c>
      <c r="B19" s="32">
        <v>284.33999999999997</v>
      </c>
      <c r="C19" s="32">
        <v>328.53</v>
      </c>
      <c r="D19" s="32">
        <v>343.66</v>
      </c>
      <c r="E19" s="32">
        <v>446.6</v>
      </c>
    </row>
    <row r="20" spans="1:9" x14ac:dyDescent="0.3">
      <c r="A20" s="39" t="s">
        <v>0</v>
      </c>
      <c r="B20" s="80">
        <v>7151</v>
      </c>
      <c r="C20" s="80">
        <v>8424</v>
      </c>
      <c r="D20" s="80">
        <v>9618</v>
      </c>
      <c r="E20" s="80">
        <v>9586</v>
      </c>
    </row>
    <row r="21" spans="1:9" x14ac:dyDescent="0.3">
      <c r="A21" s="39" t="s">
        <v>72</v>
      </c>
      <c r="B21" s="88">
        <v>17199</v>
      </c>
      <c r="C21" s="80">
        <v>19699</v>
      </c>
      <c r="D21" s="80">
        <v>21199</v>
      </c>
      <c r="E21" s="70">
        <v>24270</v>
      </c>
    </row>
    <row r="22" spans="1:9" hidden="1" x14ac:dyDescent="0.3">
      <c r="A22" s="39" t="s">
        <v>2</v>
      </c>
      <c r="B22" s="34">
        <v>0</v>
      </c>
      <c r="C22" s="34">
        <v>0</v>
      </c>
      <c r="D22" s="34">
        <v>0</v>
      </c>
      <c r="E22" s="34">
        <v>0</v>
      </c>
    </row>
    <row r="23" spans="1:9" x14ac:dyDescent="0.3">
      <c r="A23" s="40" t="s">
        <v>61</v>
      </c>
      <c r="B23" s="32">
        <v>0</v>
      </c>
      <c r="C23" s="32">
        <v>0</v>
      </c>
      <c r="D23" s="32">
        <v>0</v>
      </c>
      <c r="E23" s="32">
        <v>0</v>
      </c>
    </row>
    <row r="24" spans="1:9" x14ac:dyDescent="0.3">
      <c r="A24" s="39" t="s">
        <v>2</v>
      </c>
      <c r="B24" s="34">
        <v>0</v>
      </c>
      <c r="C24" s="34">
        <v>0</v>
      </c>
      <c r="D24" s="34">
        <v>0</v>
      </c>
      <c r="E24" s="34">
        <v>0</v>
      </c>
    </row>
    <row r="25" spans="1:9" x14ac:dyDescent="0.3">
      <c r="A25" s="39" t="s">
        <v>4</v>
      </c>
      <c r="B25" s="34">
        <f>B21-B23-B24</f>
        <v>17199</v>
      </c>
      <c r="C25" s="34">
        <f>C21-C23-C24</f>
        <v>19699</v>
      </c>
      <c r="D25" s="34">
        <f>D21-D23-D24</f>
        <v>21199</v>
      </c>
      <c r="E25" s="34">
        <f>E21-E23-E24</f>
        <v>24270</v>
      </c>
    </row>
    <row r="26" spans="1:9" x14ac:dyDescent="0.3">
      <c r="A26" s="39" t="s">
        <v>5</v>
      </c>
      <c r="B26" s="34">
        <v>10</v>
      </c>
      <c r="C26" s="34">
        <v>10</v>
      </c>
      <c r="D26" s="34">
        <v>10</v>
      </c>
      <c r="E26" s="34">
        <v>10</v>
      </c>
    </row>
    <row r="27" spans="1:9" x14ac:dyDescent="0.3">
      <c r="A27" s="39" t="s">
        <v>6</v>
      </c>
      <c r="B27" s="32">
        <f>B19*48+B20+B23+B24</f>
        <v>20799.32</v>
      </c>
      <c r="C27" s="32">
        <f>C19*48+C20+C23+C24</f>
        <v>24193.439999999999</v>
      </c>
      <c r="D27" s="32">
        <f>D19*48+D20+D23+D24</f>
        <v>26113.68</v>
      </c>
      <c r="E27" s="32">
        <f>E19*48+E20+E23+E24</f>
        <v>31022.800000000003</v>
      </c>
    </row>
    <row r="28" spans="1:9" x14ac:dyDescent="0.3">
      <c r="A28" s="39" t="s">
        <v>7</v>
      </c>
      <c r="B28" s="33" t="s">
        <v>11</v>
      </c>
      <c r="C28" s="33" t="s">
        <v>11</v>
      </c>
      <c r="D28" s="33" t="s">
        <v>11</v>
      </c>
      <c r="E28" s="33" t="s">
        <v>11</v>
      </c>
    </row>
    <row r="29" spans="1:9" x14ac:dyDescent="0.3">
      <c r="A29" s="39" t="s">
        <v>8</v>
      </c>
      <c r="B29" s="33" t="s">
        <v>80</v>
      </c>
      <c r="C29" s="33" t="s">
        <v>80</v>
      </c>
      <c r="D29" s="33" t="s">
        <v>80</v>
      </c>
      <c r="E29" s="33" t="s">
        <v>83</v>
      </c>
    </row>
    <row r="30" spans="1:9" ht="15" thickBot="1" x14ac:dyDescent="0.35">
      <c r="A30" s="43" t="s">
        <v>9</v>
      </c>
      <c r="B30" s="35">
        <v>7.6100000000000001E-2</v>
      </c>
      <c r="C30" s="35">
        <v>7.6100000000000001E-2</v>
      </c>
      <c r="D30" s="35">
        <v>7.6100000000000001E-2</v>
      </c>
      <c r="E30" s="35">
        <v>9.4600000000000004E-2</v>
      </c>
    </row>
    <row r="31" spans="1:9" ht="15" thickBot="1" x14ac:dyDescent="0.35"/>
    <row r="32" spans="1:9" ht="15" thickBot="1" x14ac:dyDescent="0.35">
      <c r="A32" s="214" t="s">
        <v>114</v>
      </c>
      <c r="B32" s="32" t="s">
        <v>78</v>
      </c>
      <c r="C32" s="32"/>
      <c r="D32" s="36"/>
      <c r="E32" s="36"/>
      <c r="F32" s="36"/>
      <c r="G32" s="36"/>
      <c r="H32" s="36"/>
      <c r="I32" s="36"/>
    </row>
    <row r="33" spans="1:8" x14ac:dyDescent="0.3">
      <c r="A33" s="215"/>
      <c r="B33" s="148" t="s">
        <v>108</v>
      </c>
      <c r="C33" s="42" t="s">
        <v>93</v>
      </c>
      <c r="D33" s="42" t="s">
        <v>94</v>
      </c>
      <c r="E33" s="42" t="s">
        <v>95</v>
      </c>
      <c r="F33" s="76"/>
      <c r="G33" s="48"/>
      <c r="H33" s="48"/>
    </row>
    <row r="34" spans="1:8" hidden="1" x14ac:dyDescent="0.3">
      <c r="A34" s="39" t="s">
        <v>48</v>
      </c>
      <c r="B34" s="140"/>
      <c r="C34" s="32">
        <v>0</v>
      </c>
      <c r="D34" s="31">
        <v>0</v>
      </c>
      <c r="E34" s="31">
        <v>0</v>
      </c>
      <c r="F34" s="76"/>
      <c r="G34" s="76"/>
      <c r="H34" s="76"/>
    </row>
    <row r="35" spans="1:8" x14ac:dyDescent="0.3">
      <c r="A35" s="39" t="s">
        <v>10</v>
      </c>
      <c r="B35" s="79">
        <v>331.52</v>
      </c>
      <c r="C35" s="32">
        <v>359</v>
      </c>
      <c r="D35" s="31">
        <v>390.24</v>
      </c>
      <c r="E35" s="31">
        <v>424.26</v>
      </c>
      <c r="F35" s="76"/>
      <c r="G35" s="76"/>
      <c r="H35" s="76"/>
    </row>
    <row r="36" spans="1:8" x14ac:dyDescent="0.3">
      <c r="A36" s="39" t="s">
        <v>0</v>
      </c>
      <c r="B36" s="80">
        <v>9272</v>
      </c>
      <c r="C36" s="105">
        <v>9907</v>
      </c>
      <c r="D36" s="133">
        <v>10877</v>
      </c>
      <c r="E36" s="80">
        <v>11419</v>
      </c>
      <c r="F36" s="71"/>
      <c r="G36" s="71"/>
      <c r="H36" s="71"/>
    </row>
    <row r="37" spans="1:8" x14ac:dyDescent="0.3">
      <c r="A37" s="65" t="s">
        <v>81</v>
      </c>
      <c r="B37" s="80">
        <v>20849</v>
      </c>
      <c r="C37" s="105">
        <v>22449</v>
      </c>
      <c r="D37" s="133">
        <v>24449</v>
      </c>
      <c r="E37" s="80">
        <v>26249</v>
      </c>
      <c r="F37" s="71"/>
      <c r="G37" s="71"/>
      <c r="H37" s="71"/>
    </row>
    <row r="38" spans="1:8" hidden="1" x14ac:dyDescent="0.3">
      <c r="A38" s="39" t="s">
        <v>2</v>
      </c>
      <c r="B38" s="80">
        <v>0</v>
      </c>
      <c r="C38" s="34">
        <v>0</v>
      </c>
      <c r="D38" s="64">
        <v>0</v>
      </c>
      <c r="E38" s="64">
        <v>0</v>
      </c>
      <c r="F38" s="71"/>
      <c r="G38" s="71"/>
      <c r="H38" s="71"/>
    </row>
    <row r="39" spans="1:8" x14ac:dyDescent="0.3">
      <c r="A39" s="40" t="s">
        <v>61</v>
      </c>
      <c r="B39" s="79">
        <v>0</v>
      </c>
      <c r="C39" s="32">
        <v>0</v>
      </c>
      <c r="D39" s="31">
        <v>0</v>
      </c>
      <c r="E39" s="31">
        <v>0</v>
      </c>
      <c r="F39" s="76"/>
      <c r="G39" s="76"/>
      <c r="H39" s="76"/>
    </row>
    <row r="40" spans="1:8" x14ac:dyDescent="0.3">
      <c r="A40" s="39" t="s">
        <v>4</v>
      </c>
      <c r="B40" s="79">
        <f>B37-B39-B38</f>
        <v>20849</v>
      </c>
      <c r="C40" s="32">
        <f>C37-C39-C38</f>
        <v>22449</v>
      </c>
      <c r="D40" s="31">
        <f>D37-D39-D38</f>
        <v>24449</v>
      </c>
      <c r="E40" s="31">
        <f>E37-E39-E38</f>
        <v>26249</v>
      </c>
      <c r="F40" s="76"/>
      <c r="G40" s="76"/>
      <c r="H40" s="76"/>
    </row>
    <row r="41" spans="1:8" x14ac:dyDescent="0.3">
      <c r="A41" s="39" t="s">
        <v>5</v>
      </c>
      <c r="B41" s="80">
        <v>10</v>
      </c>
      <c r="C41" s="34">
        <v>10</v>
      </c>
      <c r="D41" s="64">
        <v>10</v>
      </c>
      <c r="E41" s="64">
        <v>10</v>
      </c>
      <c r="F41" s="71"/>
      <c r="G41" s="71"/>
      <c r="H41" s="71"/>
    </row>
    <row r="42" spans="1:8" x14ac:dyDescent="0.3">
      <c r="A42" s="39" t="s">
        <v>6</v>
      </c>
      <c r="B42" s="79">
        <f>B35*48+B36+B39+B38</f>
        <v>25184.959999999999</v>
      </c>
      <c r="C42" s="32">
        <f>C35*48+C36+C39+C38</f>
        <v>27139</v>
      </c>
      <c r="D42" s="31">
        <f>D35*48+D36+D39+D38</f>
        <v>29608.52</v>
      </c>
      <c r="E42" s="31">
        <f>E35*48+E36+E39+E38</f>
        <v>31783.48</v>
      </c>
      <c r="F42" s="76"/>
      <c r="G42" s="76"/>
      <c r="H42" s="76"/>
    </row>
    <row r="43" spans="1:8" x14ac:dyDescent="0.3">
      <c r="A43" s="39" t="s">
        <v>7</v>
      </c>
      <c r="B43" s="95" t="s">
        <v>11</v>
      </c>
      <c r="C43" s="33" t="s">
        <v>11</v>
      </c>
      <c r="D43" s="33" t="s">
        <v>11</v>
      </c>
      <c r="E43" s="33" t="s">
        <v>11</v>
      </c>
      <c r="F43" s="85"/>
      <c r="G43" s="85"/>
      <c r="H43" s="85"/>
    </row>
    <row r="44" spans="1:8" x14ac:dyDescent="0.3">
      <c r="A44" s="39" t="s">
        <v>8</v>
      </c>
      <c r="B44" s="95" t="s">
        <v>80</v>
      </c>
      <c r="C44" s="33" t="s">
        <v>80</v>
      </c>
      <c r="D44" s="33" t="s">
        <v>80</v>
      </c>
      <c r="E44" s="33" t="s">
        <v>80</v>
      </c>
      <c r="F44" s="85"/>
      <c r="G44" s="85"/>
      <c r="H44" s="85"/>
    </row>
    <row r="45" spans="1:8" ht="15" thickBot="1" x14ac:dyDescent="0.35">
      <c r="A45" s="43" t="s">
        <v>9</v>
      </c>
      <c r="B45" s="150">
        <v>7.6100000000000001E-2</v>
      </c>
      <c r="C45" s="35">
        <v>7.6100000000000001E-2</v>
      </c>
      <c r="D45" s="35">
        <v>7.6200000000000004E-2</v>
      </c>
      <c r="E45" s="35">
        <v>7.6200000000000004E-2</v>
      </c>
      <c r="F45" s="68"/>
      <c r="G45" s="68"/>
      <c r="H45" s="68"/>
    </row>
    <row r="46" spans="1:8" ht="15" thickBot="1" x14ac:dyDescent="0.35">
      <c r="B46" s="56"/>
      <c r="C46" s="56"/>
      <c r="D46" s="56"/>
      <c r="E46" s="56"/>
      <c r="F46" s="56"/>
      <c r="G46" s="56"/>
      <c r="H46" s="56"/>
    </row>
    <row r="47" spans="1:8" ht="15" thickBot="1" x14ac:dyDescent="0.35">
      <c r="A47" s="192" t="s">
        <v>110</v>
      </c>
      <c r="B47" s="31" t="s">
        <v>78</v>
      </c>
      <c r="C47" s="36"/>
      <c r="D47" s="36"/>
      <c r="E47" s="56"/>
      <c r="F47" s="56"/>
      <c r="G47" s="56"/>
      <c r="H47" s="56"/>
    </row>
    <row r="48" spans="1:8" x14ac:dyDescent="0.3">
      <c r="A48" s="193"/>
      <c r="B48" s="66" t="s">
        <v>96</v>
      </c>
      <c r="C48" s="66" t="s">
        <v>97</v>
      </c>
      <c r="D48" s="66" t="s">
        <v>98</v>
      </c>
      <c r="E48" s="76"/>
      <c r="F48" s="56"/>
      <c r="G48" s="56"/>
      <c r="H48" s="56"/>
    </row>
    <row r="49" spans="1:8" hidden="1" x14ac:dyDescent="0.3">
      <c r="A49" s="39" t="s">
        <v>48</v>
      </c>
      <c r="B49" s="31">
        <v>0</v>
      </c>
      <c r="C49" s="31">
        <v>0</v>
      </c>
      <c r="D49" s="31">
        <v>0</v>
      </c>
      <c r="E49" s="56"/>
      <c r="F49" s="56"/>
      <c r="G49" s="56"/>
      <c r="H49" s="56"/>
    </row>
    <row r="50" spans="1:8" x14ac:dyDescent="0.3">
      <c r="A50" s="39" t="s">
        <v>10</v>
      </c>
      <c r="B50" s="31">
        <v>376.61</v>
      </c>
      <c r="C50" s="31">
        <v>407.86</v>
      </c>
      <c r="D50" s="31">
        <v>441.89</v>
      </c>
      <c r="E50" s="56"/>
      <c r="F50" s="56"/>
      <c r="G50" s="56"/>
      <c r="H50" s="56"/>
    </row>
    <row r="51" spans="1:8" x14ac:dyDescent="0.3">
      <c r="A51" s="39" t="s">
        <v>0</v>
      </c>
      <c r="B51" s="88">
        <v>11910</v>
      </c>
      <c r="C51" s="80">
        <v>12879</v>
      </c>
      <c r="D51" s="70">
        <v>13420</v>
      </c>
      <c r="E51" s="56"/>
      <c r="F51" s="56"/>
      <c r="G51" s="56"/>
      <c r="H51" s="56"/>
    </row>
    <row r="52" spans="1:8" x14ac:dyDescent="0.3">
      <c r="A52" s="39" t="s">
        <v>81</v>
      </c>
      <c r="B52" s="88">
        <v>24199</v>
      </c>
      <c r="C52" s="80">
        <v>26199</v>
      </c>
      <c r="D52" s="70">
        <v>27999</v>
      </c>
      <c r="E52" s="56"/>
      <c r="F52" s="56"/>
      <c r="G52" s="56"/>
      <c r="H52" s="56"/>
    </row>
    <row r="53" spans="1:8" hidden="1" x14ac:dyDescent="0.3">
      <c r="A53" s="39" t="s">
        <v>2</v>
      </c>
      <c r="B53" s="64">
        <v>0</v>
      </c>
      <c r="C53" s="64">
        <v>0</v>
      </c>
      <c r="D53" s="64">
        <v>0</v>
      </c>
      <c r="E53" s="56"/>
      <c r="F53" s="56"/>
      <c r="G53" s="56"/>
      <c r="H53" s="56"/>
    </row>
    <row r="54" spans="1:8" x14ac:dyDescent="0.3">
      <c r="A54" s="40" t="s">
        <v>61</v>
      </c>
      <c r="B54" s="64">
        <v>0</v>
      </c>
      <c r="C54" s="64">
        <v>0</v>
      </c>
      <c r="D54" s="31">
        <v>0</v>
      </c>
      <c r="E54" s="56"/>
      <c r="F54" s="56"/>
      <c r="G54" s="56"/>
      <c r="H54" s="56"/>
    </row>
    <row r="55" spans="1:8" x14ac:dyDescent="0.3">
      <c r="A55" s="39" t="s">
        <v>4</v>
      </c>
      <c r="B55" s="64">
        <f>B52-B54-B53</f>
        <v>24199</v>
      </c>
      <c r="C55" s="64">
        <f>C52-C54-C53</f>
        <v>26199</v>
      </c>
      <c r="D55" s="64">
        <f>D52-D54-D53</f>
        <v>27999</v>
      </c>
      <c r="E55" s="56"/>
      <c r="F55" s="56"/>
      <c r="G55" s="56"/>
      <c r="H55" s="56"/>
    </row>
    <row r="56" spans="1:8" x14ac:dyDescent="0.3">
      <c r="A56" s="39" t="s">
        <v>5</v>
      </c>
      <c r="B56" s="64">
        <v>10</v>
      </c>
      <c r="C56" s="64">
        <v>10</v>
      </c>
      <c r="D56" s="64">
        <v>10</v>
      </c>
      <c r="E56" s="56"/>
      <c r="F56" s="56"/>
      <c r="G56" s="56"/>
      <c r="H56" s="56"/>
    </row>
    <row r="57" spans="1:8" x14ac:dyDescent="0.3">
      <c r="A57" s="39" t="s">
        <v>6</v>
      </c>
      <c r="B57" s="31">
        <f>B50*48+B51+B54+B53+B49</f>
        <v>29987.279999999999</v>
      </c>
      <c r="C57" s="31">
        <f>C50*48+C51+C54+C53+C49</f>
        <v>32456.28</v>
      </c>
      <c r="D57" s="31">
        <f>D50*48+D51+D54+D53+D49</f>
        <v>34630.720000000001</v>
      </c>
      <c r="E57" s="56"/>
      <c r="F57" s="56"/>
      <c r="G57" s="56"/>
      <c r="H57" s="56"/>
    </row>
    <row r="58" spans="1:8" x14ac:dyDescent="0.3">
      <c r="A58" s="39" t="s">
        <v>7</v>
      </c>
      <c r="B58" s="67" t="s">
        <v>11</v>
      </c>
      <c r="C58" s="33" t="s">
        <v>11</v>
      </c>
      <c r="D58" s="33" t="s">
        <v>11</v>
      </c>
      <c r="E58" s="56"/>
      <c r="F58" s="56"/>
      <c r="G58" s="56"/>
      <c r="H58" s="56"/>
    </row>
    <row r="59" spans="1:8" x14ac:dyDescent="0.3">
      <c r="A59" s="39" t="s">
        <v>8</v>
      </c>
      <c r="B59" s="67" t="s">
        <v>80</v>
      </c>
      <c r="C59" s="33" t="s">
        <v>80</v>
      </c>
      <c r="D59" s="33" t="s">
        <v>80</v>
      </c>
      <c r="E59" s="56"/>
      <c r="F59" s="56"/>
      <c r="G59" s="56"/>
      <c r="H59" s="56"/>
    </row>
    <row r="60" spans="1:8" ht="15" thickBot="1" x14ac:dyDescent="0.35">
      <c r="A60" s="43" t="s">
        <v>9</v>
      </c>
      <c r="B60" s="91">
        <v>7.6200000000000004E-2</v>
      </c>
      <c r="C60" s="35">
        <v>7.6200000000000004E-2</v>
      </c>
      <c r="D60" s="35">
        <v>7.6200000000000004E-2</v>
      </c>
      <c r="E60" s="56"/>
      <c r="F60" s="56"/>
      <c r="G60" s="56"/>
      <c r="H60" s="56"/>
    </row>
    <row r="61" spans="1:8" ht="15" thickBot="1" x14ac:dyDescent="0.35">
      <c r="B61" s="56"/>
      <c r="C61" s="56"/>
      <c r="D61" s="56"/>
      <c r="E61" s="56"/>
      <c r="F61" s="56"/>
      <c r="G61" s="56"/>
      <c r="H61" s="56"/>
    </row>
    <row r="62" spans="1:8" x14ac:dyDescent="0.3">
      <c r="A62" s="216" t="s">
        <v>111</v>
      </c>
      <c r="B62" s="211" t="s">
        <v>78</v>
      </c>
      <c r="C62" s="211"/>
      <c r="D62" s="211"/>
      <c r="E62" s="211"/>
      <c r="F62" s="58"/>
      <c r="G62" s="58"/>
    </row>
    <row r="63" spans="1:8" ht="15" thickBot="1" x14ac:dyDescent="0.35">
      <c r="A63" s="195"/>
      <c r="B63" s="142" t="s">
        <v>99</v>
      </c>
      <c r="C63" s="142" t="s">
        <v>117</v>
      </c>
      <c r="D63" s="143" t="s">
        <v>100</v>
      </c>
      <c r="F63" s="57"/>
    </row>
    <row r="64" spans="1:8" x14ac:dyDescent="0.3">
      <c r="A64" s="39" t="s">
        <v>10</v>
      </c>
      <c r="B64" s="97">
        <v>249</v>
      </c>
      <c r="C64" s="104">
        <v>289</v>
      </c>
      <c r="D64" s="163">
        <v>319</v>
      </c>
    </row>
    <row r="65" spans="1:5" x14ac:dyDescent="0.3">
      <c r="A65" s="39" t="s">
        <v>0</v>
      </c>
      <c r="B65" s="88">
        <v>10459</v>
      </c>
      <c r="C65" s="105">
        <v>11268</v>
      </c>
      <c r="D65" s="164">
        <v>11986</v>
      </c>
    </row>
    <row r="66" spans="1:5" ht="16.05" customHeight="1" x14ac:dyDescent="0.3">
      <c r="A66" s="39" t="s">
        <v>72</v>
      </c>
      <c r="B66" s="88">
        <v>26699</v>
      </c>
      <c r="C66" s="105">
        <v>29699</v>
      </c>
      <c r="D66" s="164">
        <v>31499</v>
      </c>
    </row>
    <row r="67" spans="1:5" ht="16.95" customHeight="1" x14ac:dyDescent="0.3">
      <c r="A67" s="39" t="s">
        <v>2</v>
      </c>
      <c r="B67" s="88">
        <v>2000</v>
      </c>
      <c r="C67" s="105">
        <v>2000</v>
      </c>
      <c r="D67" s="164">
        <v>2000</v>
      </c>
    </row>
    <row r="68" spans="1:5" x14ac:dyDescent="0.3">
      <c r="A68" s="40" t="s">
        <v>61</v>
      </c>
      <c r="B68" s="87">
        <v>0</v>
      </c>
      <c r="C68" s="106">
        <v>0</v>
      </c>
      <c r="D68" s="165">
        <v>0</v>
      </c>
    </row>
    <row r="69" spans="1:5" x14ac:dyDescent="0.3">
      <c r="A69" s="39" t="s">
        <v>4</v>
      </c>
      <c r="B69" s="87">
        <f t="shared" ref="B69:D69" si="0">B66-B68-B67</f>
        <v>24699</v>
      </c>
      <c r="C69" s="87">
        <f t="shared" si="0"/>
        <v>27699</v>
      </c>
      <c r="D69" s="165">
        <f t="shared" si="0"/>
        <v>29499</v>
      </c>
    </row>
    <row r="70" spans="1:5" x14ac:dyDescent="0.3">
      <c r="A70" s="39" t="s">
        <v>5</v>
      </c>
      <c r="B70" s="88">
        <v>10</v>
      </c>
      <c r="C70" s="105">
        <v>10</v>
      </c>
      <c r="D70" s="164">
        <v>10</v>
      </c>
    </row>
    <row r="71" spans="1:5" x14ac:dyDescent="0.3">
      <c r="A71" s="39" t="s">
        <v>6</v>
      </c>
      <c r="B71" s="87">
        <f>B64*48+B65+B68+B67</f>
        <v>24411</v>
      </c>
      <c r="C71" s="87">
        <f>C64*48+C65+C68+C67</f>
        <v>27140</v>
      </c>
      <c r="D71" s="165">
        <f>D64*48+D65+D68+D67</f>
        <v>29298</v>
      </c>
    </row>
    <row r="72" spans="1:5" x14ac:dyDescent="0.3">
      <c r="A72" s="39" t="s">
        <v>7</v>
      </c>
      <c r="B72" s="100" t="s">
        <v>42</v>
      </c>
      <c r="C72" s="100" t="s">
        <v>42</v>
      </c>
      <c r="D72" s="166" t="s">
        <v>11</v>
      </c>
    </row>
    <row r="73" spans="1:5" x14ac:dyDescent="0.3">
      <c r="A73" s="39" t="s">
        <v>8</v>
      </c>
      <c r="B73" s="100" t="s">
        <v>80</v>
      </c>
      <c r="C73" s="107" t="s">
        <v>80</v>
      </c>
      <c r="D73" s="166" t="s">
        <v>80</v>
      </c>
    </row>
    <row r="74" spans="1:5" ht="15" thickBot="1" x14ac:dyDescent="0.35">
      <c r="A74" s="43" t="s">
        <v>9</v>
      </c>
      <c r="B74" s="101">
        <v>7.6100000000000001E-2</v>
      </c>
      <c r="C74" s="149">
        <v>7.6100000000000001E-2</v>
      </c>
      <c r="D74" s="167">
        <v>7.6200000000000004E-2</v>
      </c>
    </row>
    <row r="75" spans="1:5" ht="15" thickBot="1" x14ac:dyDescent="0.35">
      <c r="B75" s="56"/>
      <c r="C75" s="56"/>
      <c r="D75" s="56"/>
      <c r="E75" s="56"/>
    </row>
    <row r="76" spans="1:5" ht="15" customHeight="1" x14ac:dyDescent="0.3">
      <c r="A76" s="216" t="s">
        <v>112</v>
      </c>
      <c r="B76" s="211" t="s">
        <v>78</v>
      </c>
      <c r="C76" s="211"/>
      <c r="D76" s="211"/>
      <c r="E76" s="211"/>
    </row>
    <row r="77" spans="1:5" ht="14.55" customHeight="1" thickBot="1" x14ac:dyDescent="0.35">
      <c r="A77" s="195"/>
      <c r="B77" s="142" t="s">
        <v>101</v>
      </c>
      <c r="C77" s="143" t="s">
        <v>118</v>
      </c>
      <c r="D77" s="144" t="s">
        <v>102</v>
      </c>
      <c r="E77" s="68"/>
    </row>
    <row r="78" spans="1:5" x14ac:dyDescent="0.3">
      <c r="A78" s="39" t="s">
        <v>10</v>
      </c>
      <c r="B78" s="97">
        <v>249</v>
      </c>
      <c r="C78" s="172">
        <v>289</v>
      </c>
      <c r="D78" s="163">
        <v>319</v>
      </c>
      <c r="E78" s="68"/>
    </row>
    <row r="79" spans="1:5" x14ac:dyDescent="0.3">
      <c r="A79" s="39" t="s">
        <v>0</v>
      </c>
      <c r="B79" s="88">
        <v>13027</v>
      </c>
      <c r="C79" s="157">
        <v>13834</v>
      </c>
      <c r="D79" s="164">
        <v>14553</v>
      </c>
      <c r="E79" s="68"/>
    </row>
    <row r="80" spans="1:5" x14ac:dyDescent="0.3">
      <c r="A80" s="39" t="s">
        <v>72</v>
      </c>
      <c r="B80" s="138">
        <v>28449</v>
      </c>
      <c r="C80" s="80">
        <v>31449</v>
      </c>
      <c r="D80" s="164">
        <v>33249</v>
      </c>
      <c r="E80" s="68"/>
    </row>
    <row r="81" spans="1:5" x14ac:dyDescent="0.3">
      <c r="A81" s="39" t="s">
        <v>2</v>
      </c>
      <c r="B81" s="88">
        <v>2000</v>
      </c>
      <c r="C81" s="88">
        <v>2000</v>
      </c>
      <c r="D81" s="164">
        <v>2000</v>
      </c>
      <c r="E81" s="68"/>
    </row>
    <row r="82" spans="1:5" x14ac:dyDescent="0.3">
      <c r="A82" s="40" t="s">
        <v>61</v>
      </c>
      <c r="B82" s="87">
        <v>0</v>
      </c>
      <c r="C82" s="87">
        <v>0</v>
      </c>
      <c r="D82" s="165">
        <v>0</v>
      </c>
      <c r="E82" s="68"/>
    </row>
    <row r="83" spans="1:5" x14ac:dyDescent="0.3">
      <c r="A83" s="39" t="s">
        <v>4</v>
      </c>
      <c r="B83" s="87">
        <f t="shared" ref="B83:D83" si="1">B80-B82-B81</f>
        <v>26449</v>
      </c>
      <c r="C83" s="87">
        <f t="shared" si="1"/>
        <v>29449</v>
      </c>
      <c r="D83" s="165">
        <f t="shared" si="1"/>
        <v>31249</v>
      </c>
      <c r="E83" s="68"/>
    </row>
    <row r="84" spans="1:5" x14ac:dyDescent="0.3">
      <c r="A84" s="65" t="s">
        <v>5</v>
      </c>
      <c r="B84" s="88">
        <v>10</v>
      </c>
      <c r="C84" s="88">
        <v>10</v>
      </c>
      <c r="D84" s="164">
        <v>10</v>
      </c>
      <c r="E84" s="68"/>
    </row>
    <row r="85" spans="1:5" x14ac:dyDescent="0.3">
      <c r="A85" s="65" t="s">
        <v>6</v>
      </c>
      <c r="B85" s="87">
        <f>B78*48+B79+B82+B81</f>
        <v>26979</v>
      </c>
      <c r="C85" s="87">
        <f>C78*48+C79+C82+C81</f>
        <v>29706</v>
      </c>
      <c r="D85" s="165">
        <f>D78*48+D79+D82+D81</f>
        <v>31865</v>
      </c>
      <c r="E85" s="68"/>
    </row>
    <row r="86" spans="1:5" x14ac:dyDescent="0.3">
      <c r="A86" s="65" t="s">
        <v>7</v>
      </c>
      <c r="B86" s="100" t="s">
        <v>42</v>
      </c>
      <c r="C86" s="100" t="s">
        <v>42</v>
      </c>
      <c r="D86" s="166" t="s">
        <v>11</v>
      </c>
      <c r="E86" s="68"/>
    </row>
    <row r="87" spans="1:5" x14ac:dyDescent="0.3">
      <c r="A87" s="65" t="s">
        <v>8</v>
      </c>
      <c r="B87" s="100" t="s">
        <v>80</v>
      </c>
      <c r="C87" s="100" t="s">
        <v>80</v>
      </c>
      <c r="D87" s="166" t="s">
        <v>80</v>
      </c>
      <c r="E87" s="68"/>
    </row>
    <row r="88" spans="1:5" ht="15" thickBot="1" x14ac:dyDescent="0.35">
      <c r="A88" s="83" t="s">
        <v>9</v>
      </c>
      <c r="B88" s="101">
        <v>7.6200000000000004E-2</v>
      </c>
      <c r="C88" s="101">
        <v>7.6200000000000004E-2</v>
      </c>
      <c r="D88" s="167">
        <v>7.6200000000000004E-2</v>
      </c>
      <c r="E88" s="68"/>
    </row>
    <row r="89" spans="1:5" x14ac:dyDescent="0.3">
      <c r="B89" s="56"/>
      <c r="C89" s="56"/>
      <c r="D89" s="56"/>
      <c r="E89" s="56"/>
    </row>
    <row r="90" spans="1:5" ht="15" thickBot="1" x14ac:dyDescent="0.35"/>
    <row r="91" spans="1:5" ht="15" thickBot="1" x14ac:dyDescent="0.35">
      <c r="A91" s="209" t="s">
        <v>113</v>
      </c>
      <c r="B91" s="32" t="s">
        <v>78</v>
      </c>
      <c r="C91" s="32"/>
      <c r="D91" s="76"/>
    </row>
    <row r="92" spans="1:5" ht="15" thickBot="1" x14ac:dyDescent="0.35">
      <c r="A92" s="210"/>
      <c r="B92" s="124" t="s">
        <v>104</v>
      </c>
      <c r="C92" s="124" t="s">
        <v>105</v>
      </c>
    </row>
    <row r="93" spans="1:5" x14ac:dyDescent="0.3">
      <c r="A93" s="39" t="s">
        <v>10</v>
      </c>
      <c r="B93" s="69">
        <v>432.22</v>
      </c>
      <c r="C93" s="69">
        <v>466.84</v>
      </c>
    </row>
    <row r="94" spans="1:5" x14ac:dyDescent="0.3">
      <c r="A94" s="40" t="s">
        <v>0</v>
      </c>
      <c r="B94" s="70">
        <v>12641</v>
      </c>
      <c r="C94" s="70">
        <v>13156</v>
      </c>
    </row>
    <row r="95" spans="1:5" x14ac:dyDescent="0.3">
      <c r="A95" s="39" t="s">
        <v>72</v>
      </c>
      <c r="B95" s="70">
        <v>29599</v>
      </c>
      <c r="C95" s="70">
        <v>31399</v>
      </c>
    </row>
    <row r="96" spans="1:5" ht="14.55" hidden="1" customHeight="1" x14ac:dyDescent="0.3">
      <c r="A96" s="40" t="s">
        <v>2</v>
      </c>
      <c r="B96" s="70"/>
      <c r="C96" s="70"/>
    </row>
    <row r="97" spans="1:3" x14ac:dyDescent="0.3">
      <c r="A97" s="140" t="s">
        <v>61</v>
      </c>
      <c r="B97" s="79">
        <v>0</v>
      </c>
      <c r="C97" s="79">
        <v>0</v>
      </c>
    </row>
    <row r="98" spans="1:3" x14ac:dyDescent="0.3">
      <c r="A98" s="140" t="s">
        <v>2</v>
      </c>
      <c r="B98" s="79">
        <v>2000</v>
      </c>
      <c r="C98" s="79">
        <v>2000</v>
      </c>
    </row>
    <row r="99" spans="1:3" x14ac:dyDescent="0.3">
      <c r="A99" s="40" t="s">
        <v>4</v>
      </c>
      <c r="B99" s="70">
        <f>B95-B97-B96-B98</f>
        <v>27599</v>
      </c>
      <c r="C99" s="70">
        <f>C95-C97-C96-C98</f>
        <v>29399</v>
      </c>
    </row>
    <row r="100" spans="1:3" x14ac:dyDescent="0.3">
      <c r="A100" s="40" t="s">
        <v>5</v>
      </c>
      <c r="B100" s="70">
        <v>10</v>
      </c>
      <c r="C100" s="70">
        <v>10</v>
      </c>
    </row>
    <row r="101" spans="1:3" x14ac:dyDescent="0.3">
      <c r="A101" s="40" t="s">
        <v>6</v>
      </c>
      <c r="B101" s="72">
        <f>B93*48+B94+B97+B98</f>
        <v>35387.56</v>
      </c>
      <c r="C101" s="72">
        <f>C93*48+C94+C97+C98</f>
        <v>37564.32</v>
      </c>
    </row>
    <row r="102" spans="1:3" x14ac:dyDescent="0.3">
      <c r="A102" s="40" t="s">
        <v>7</v>
      </c>
      <c r="B102" s="70" t="s">
        <v>11</v>
      </c>
      <c r="C102" s="70" t="s">
        <v>11</v>
      </c>
    </row>
    <row r="103" spans="1:3" x14ac:dyDescent="0.3">
      <c r="A103" s="40" t="s">
        <v>8</v>
      </c>
      <c r="B103" s="123">
        <v>7.9000000000000001E-2</v>
      </c>
      <c r="C103" s="123">
        <v>7.9000000000000001E-2</v>
      </c>
    </row>
    <row r="104" spans="1:3" ht="15" thickBot="1" x14ac:dyDescent="0.35">
      <c r="A104" s="77" t="s">
        <v>9</v>
      </c>
      <c r="B104" s="101">
        <v>7.6200000000000004E-2</v>
      </c>
      <c r="C104" s="75">
        <v>7.6200000000000004E-2</v>
      </c>
    </row>
    <row r="105" spans="1:3" ht="15" thickBot="1" x14ac:dyDescent="0.35"/>
    <row r="106" spans="1:3" x14ac:dyDescent="0.3">
      <c r="A106" s="205" t="s">
        <v>49</v>
      </c>
      <c r="B106" s="32" t="s">
        <v>78</v>
      </c>
      <c r="C106" s="76"/>
    </row>
    <row r="107" spans="1:3" x14ac:dyDescent="0.3">
      <c r="A107" s="206"/>
      <c r="B107" s="78" t="s">
        <v>103</v>
      </c>
    </row>
    <row r="108" spans="1:3" x14ac:dyDescent="0.3">
      <c r="A108" s="39" t="s">
        <v>10</v>
      </c>
      <c r="B108" s="32">
        <v>874.26</v>
      </c>
    </row>
    <row r="109" spans="1:3" x14ac:dyDescent="0.3">
      <c r="A109" s="39" t="s">
        <v>0</v>
      </c>
      <c r="B109" s="80">
        <v>20170</v>
      </c>
    </row>
    <row r="110" spans="1:3" x14ac:dyDescent="0.3">
      <c r="A110" s="39" t="s">
        <v>1</v>
      </c>
      <c r="B110" s="80">
        <v>48729</v>
      </c>
    </row>
    <row r="111" spans="1:3" hidden="1" x14ac:dyDescent="0.3">
      <c r="A111" s="39" t="s">
        <v>2</v>
      </c>
      <c r="B111" s="62"/>
    </row>
    <row r="112" spans="1:3" x14ac:dyDescent="0.3">
      <c r="A112" s="40" t="s">
        <v>61</v>
      </c>
      <c r="B112" s="32">
        <v>0</v>
      </c>
    </row>
    <row r="113" spans="1:2" x14ac:dyDescent="0.3">
      <c r="A113" s="39" t="s">
        <v>4</v>
      </c>
      <c r="B113" s="32">
        <f>B110-B112</f>
        <v>48729</v>
      </c>
    </row>
    <row r="114" spans="1:2" x14ac:dyDescent="0.3">
      <c r="A114" s="39" t="s">
        <v>5</v>
      </c>
      <c r="B114" s="32">
        <v>10</v>
      </c>
    </row>
    <row r="115" spans="1:2" x14ac:dyDescent="0.3">
      <c r="A115" s="39" t="s">
        <v>6</v>
      </c>
      <c r="B115" s="32">
        <f>B108*48+B109+B112</f>
        <v>62134.479999999996</v>
      </c>
    </row>
    <row r="116" spans="1:2" x14ac:dyDescent="0.3">
      <c r="A116" s="39" t="s">
        <v>7</v>
      </c>
      <c r="B116" s="33" t="s">
        <v>42</v>
      </c>
    </row>
    <row r="117" spans="1:2" x14ac:dyDescent="0.3">
      <c r="A117" s="39" t="s">
        <v>8</v>
      </c>
      <c r="B117" s="33" t="s">
        <v>83</v>
      </c>
    </row>
    <row r="118" spans="1:2" ht="15" thickBot="1" x14ac:dyDescent="0.35">
      <c r="A118" s="43" t="s">
        <v>9</v>
      </c>
      <c r="B118" s="35">
        <v>9.4700000000000006E-2</v>
      </c>
    </row>
    <row r="120" spans="1:2" ht="15" thickBot="1" x14ac:dyDescent="0.35"/>
    <row r="121" spans="1:2" ht="15" thickBot="1" x14ac:dyDescent="0.35">
      <c r="A121" s="196" t="s">
        <v>115</v>
      </c>
      <c r="B121" s="116" t="s">
        <v>78</v>
      </c>
    </row>
    <row r="122" spans="1:2" ht="15" thickBot="1" x14ac:dyDescent="0.35">
      <c r="A122" s="197"/>
      <c r="B122" s="158" t="s">
        <v>116</v>
      </c>
    </row>
    <row r="123" spans="1:2" x14ac:dyDescent="0.3">
      <c r="A123" s="65" t="s">
        <v>10</v>
      </c>
      <c r="B123" s="125">
        <v>389.2</v>
      </c>
    </row>
    <row r="124" spans="1:2" x14ac:dyDescent="0.3">
      <c r="A124" s="65" t="s">
        <v>0</v>
      </c>
      <c r="B124" s="80">
        <v>9117</v>
      </c>
    </row>
    <row r="125" spans="1:2" x14ac:dyDescent="0.3">
      <c r="A125" s="65" t="s">
        <v>1</v>
      </c>
      <c r="B125" s="80">
        <v>21699</v>
      </c>
    </row>
    <row r="126" spans="1:2" x14ac:dyDescent="0.3">
      <c r="A126" s="65" t="s">
        <v>2</v>
      </c>
      <c r="B126" s="93"/>
    </row>
    <row r="127" spans="1:2" x14ac:dyDescent="0.3">
      <c r="A127" s="65" t="s">
        <v>61</v>
      </c>
      <c r="B127" s="79">
        <v>0</v>
      </c>
    </row>
    <row r="128" spans="1:2" x14ac:dyDescent="0.3">
      <c r="A128" s="65" t="s">
        <v>4</v>
      </c>
      <c r="B128" s="79">
        <f>B125-B127</f>
        <v>21699</v>
      </c>
    </row>
    <row r="129" spans="1:2" x14ac:dyDescent="0.3">
      <c r="A129" s="65" t="s">
        <v>5</v>
      </c>
      <c r="B129" s="32">
        <v>10</v>
      </c>
    </row>
    <row r="130" spans="1:2" x14ac:dyDescent="0.3">
      <c r="A130" s="65" t="s">
        <v>6</v>
      </c>
      <c r="B130" s="32">
        <f>B123*48+B124+B127</f>
        <v>27798.6</v>
      </c>
    </row>
    <row r="131" spans="1:2" x14ac:dyDescent="0.3">
      <c r="A131" s="65" t="s">
        <v>7</v>
      </c>
      <c r="B131" s="33" t="s">
        <v>42</v>
      </c>
    </row>
    <row r="132" spans="1:2" x14ac:dyDescent="0.3">
      <c r="A132" s="65" t="s">
        <v>8</v>
      </c>
      <c r="B132" s="33" t="s">
        <v>83</v>
      </c>
    </row>
    <row r="133" spans="1:2" ht="15" thickBot="1" x14ac:dyDescent="0.35">
      <c r="A133" s="83" t="s">
        <v>9</v>
      </c>
      <c r="B133" s="35">
        <v>9.4700000000000006E-2</v>
      </c>
    </row>
  </sheetData>
  <sheetProtection formatCells="0" formatColumns="0"/>
  <mergeCells count="11">
    <mergeCell ref="A121:A122"/>
    <mergeCell ref="A91:A92"/>
    <mergeCell ref="A106:A107"/>
    <mergeCell ref="B62:E62"/>
    <mergeCell ref="A1:A2"/>
    <mergeCell ref="A17:A18"/>
    <mergeCell ref="A32:A33"/>
    <mergeCell ref="A62:A63"/>
    <mergeCell ref="A47:A48"/>
    <mergeCell ref="B76:E76"/>
    <mergeCell ref="A76:A77"/>
  </mergeCells>
  <pageMargins left="0.7" right="0.7" top="0.75" bottom="0.75" header="0.3" footer="0.3"/>
  <pageSetup paperSize="9" orientation="portrait" r:id="rId1"/>
  <headerFooter>
    <oddHeader>&amp;L&amp;"Calibri"&amp;12&amp;K0000FFClassification: Limited&amp;1#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58671-B756-4EE7-A75A-887F91B23888}">
  <dimension ref="A1:H121"/>
  <sheetViews>
    <sheetView topLeftCell="A7" zoomScale="80" zoomScaleNormal="80" workbookViewId="0">
      <selection activeCell="D93" sqref="D93"/>
    </sheetView>
  </sheetViews>
  <sheetFormatPr defaultColWidth="8.77734375" defaultRowHeight="14.4" x14ac:dyDescent="0.3"/>
  <cols>
    <col min="1" max="1" width="28.21875" style="55" customWidth="1"/>
    <col min="2" max="2" width="57.77734375" style="55" customWidth="1"/>
    <col min="3" max="3" width="52.77734375" style="55" customWidth="1"/>
    <col min="4" max="4" width="64.21875" style="55" customWidth="1"/>
    <col min="5" max="5" width="62.44140625" style="55" customWidth="1"/>
    <col min="6" max="6" width="45.33203125" style="55" customWidth="1"/>
    <col min="7" max="7" width="47.44140625" style="55" customWidth="1"/>
    <col min="8" max="8" width="45.77734375" style="55" customWidth="1"/>
    <col min="9" max="16384" width="8.77734375" style="55"/>
  </cols>
  <sheetData>
    <row r="1" spans="1:8" ht="15" thickBot="1" x14ac:dyDescent="0.35">
      <c r="A1" s="184" t="s">
        <v>76</v>
      </c>
      <c r="B1" s="36"/>
      <c r="C1" s="36"/>
      <c r="D1" s="36"/>
      <c r="E1" s="36"/>
      <c r="F1" s="36"/>
      <c r="G1" s="36"/>
    </row>
    <row r="2" spans="1:8" ht="14.55" customHeight="1" thickBot="1" x14ac:dyDescent="0.35">
      <c r="A2" s="185"/>
      <c r="B2" s="108" t="s">
        <v>84</v>
      </c>
      <c r="C2" s="108" t="s">
        <v>85</v>
      </c>
      <c r="D2" s="108" t="s">
        <v>86</v>
      </c>
      <c r="E2" s="108" t="s">
        <v>87</v>
      </c>
      <c r="F2" s="109" t="s">
        <v>88</v>
      </c>
      <c r="G2" s="76"/>
    </row>
    <row r="3" spans="1:8" x14ac:dyDescent="0.3">
      <c r="A3" s="39" t="s">
        <v>57</v>
      </c>
      <c r="B3" s="98">
        <v>279</v>
      </c>
      <c r="C3" s="98">
        <v>289</v>
      </c>
      <c r="D3" s="98">
        <v>289</v>
      </c>
      <c r="E3" s="98">
        <v>309</v>
      </c>
      <c r="F3" s="92">
        <v>309</v>
      </c>
    </row>
    <row r="4" spans="1:8" x14ac:dyDescent="0.3">
      <c r="A4" s="39" t="s">
        <v>72</v>
      </c>
      <c r="B4" s="80">
        <v>17949</v>
      </c>
      <c r="C4" s="80">
        <v>18949</v>
      </c>
      <c r="D4" s="80">
        <v>18949</v>
      </c>
      <c r="E4" s="80">
        <v>19949</v>
      </c>
      <c r="F4" s="70">
        <v>19949</v>
      </c>
    </row>
    <row r="5" spans="1:8" x14ac:dyDescent="0.3">
      <c r="A5" s="39" t="s">
        <v>61</v>
      </c>
      <c r="B5" s="81">
        <v>4657.5138107665716</v>
      </c>
      <c r="C5" s="81">
        <v>5180.8625349200402</v>
      </c>
      <c r="D5" s="81">
        <v>5181.2512040235242</v>
      </c>
      <c r="E5" s="81">
        <v>5228.4474399694009</v>
      </c>
      <c r="F5" s="81">
        <v>5228.4474399694009</v>
      </c>
    </row>
    <row r="6" spans="1:8" hidden="1" x14ac:dyDescent="0.3">
      <c r="A6" s="39" t="s">
        <v>2</v>
      </c>
      <c r="B6" s="82"/>
      <c r="C6" s="82"/>
      <c r="D6" s="81">
        <v>0</v>
      </c>
      <c r="E6" s="81">
        <v>0</v>
      </c>
      <c r="F6" s="127"/>
    </row>
    <row r="7" spans="1:8" x14ac:dyDescent="0.3">
      <c r="A7" s="39" t="s">
        <v>4</v>
      </c>
      <c r="B7" s="79">
        <f t="shared" ref="B7:F7" si="0">B4-B5</f>
        <v>13291.486189233428</v>
      </c>
      <c r="C7" s="79">
        <f t="shared" si="0"/>
        <v>13768.137465079959</v>
      </c>
      <c r="D7" s="79">
        <f>D4-D5-D6</f>
        <v>13767.748795976477</v>
      </c>
      <c r="E7" s="79">
        <f>E4-E5-E6</f>
        <v>14720.552560030599</v>
      </c>
      <c r="F7" s="72">
        <f t="shared" si="0"/>
        <v>14720.552560030599</v>
      </c>
    </row>
    <row r="8" spans="1:8" x14ac:dyDescent="0.3">
      <c r="A8" s="39" t="s">
        <v>58</v>
      </c>
      <c r="B8" s="80">
        <v>10</v>
      </c>
      <c r="C8" s="80">
        <v>10</v>
      </c>
      <c r="D8" s="80">
        <v>10</v>
      </c>
      <c r="E8" s="80">
        <v>10</v>
      </c>
      <c r="F8" s="70">
        <v>10</v>
      </c>
    </row>
    <row r="9" spans="1:8" x14ac:dyDescent="0.3">
      <c r="A9" s="39" t="s">
        <v>6</v>
      </c>
      <c r="B9" s="79">
        <f>B3*60+B5</f>
        <v>21397.51381076657</v>
      </c>
      <c r="C9" s="79">
        <f>C3*60+C5</f>
        <v>22520.862534920041</v>
      </c>
      <c r="D9" s="79">
        <f>D3*60+D5+D6</f>
        <v>22521.251204023523</v>
      </c>
      <c r="E9" s="79">
        <f>E3*60+E5+E6</f>
        <v>23768.447439969401</v>
      </c>
      <c r="F9" s="72">
        <f>F3*60+F5</f>
        <v>23768.447439969401</v>
      </c>
    </row>
    <row r="10" spans="1:8" x14ac:dyDescent="0.3">
      <c r="A10" s="39" t="s">
        <v>7</v>
      </c>
      <c r="B10" s="80" t="s">
        <v>54</v>
      </c>
      <c r="C10" s="80" t="s">
        <v>54</v>
      </c>
      <c r="D10" s="80" t="s">
        <v>54</v>
      </c>
      <c r="E10" s="80" t="s">
        <v>54</v>
      </c>
      <c r="F10" s="70" t="s">
        <v>54</v>
      </c>
    </row>
    <row r="11" spans="1:8" x14ac:dyDescent="0.3">
      <c r="A11" s="39" t="s">
        <v>8</v>
      </c>
      <c r="B11" s="33" t="s">
        <v>83</v>
      </c>
      <c r="C11" s="33" t="s">
        <v>83</v>
      </c>
      <c r="D11" s="33" t="s">
        <v>83</v>
      </c>
      <c r="E11" s="33" t="s">
        <v>83</v>
      </c>
      <c r="F11" s="74" t="s">
        <v>82</v>
      </c>
    </row>
    <row r="12" spans="1:8" ht="15" thickBot="1" x14ac:dyDescent="0.35">
      <c r="A12" s="43" t="s">
        <v>9</v>
      </c>
      <c r="B12" s="35">
        <v>9.4600000000000004E-2</v>
      </c>
      <c r="C12" s="35">
        <v>9.4600000000000004E-2</v>
      </c>
      <c r="D12" s="35">
        <v>9.4600000000000004E-2</v>
      </c>
      <c r="E12" s="35">
        <v>9.4600000000000004E-2</v>
      </c>
      <c r="F12" s="75">
        <v>0.09</v>
      </c>
    </row>
    <row r="13" spans="1:8" x14ac:dyDescent="0.3">
      <c r="B13" s="76"/>
      <c r="C13" s="76"/>
      <c r="D13" s="76"/>
      <c r="E13" s="76"/>
      <c r="F13" s="76"/>
      <c r="G13" s="76"/>
    </row>
    <row r="14" spans="1:8" ht="15" thickBot="1" x14ac:dyDescent="0.35"/>
    <row r="15" spans="1:8" ht="15" thickBot="1" x14ac:dyDescent="0.35">
      <c r="A15" s="212" t="s">
        <v>75</v>
      </c>
      <c r="B15" s="76"/>
      <c r="C15" s="76"/>
      <c r="D15" s="76"/>
      <c r="E15" s="76"/>
      <c r="F15" s="76"/>
      <c r="G15" s="76"/>
      <c r="H15" s="76"/>
    </row>
    <row r="16" spans="1:8" ht="15" thickBot="1" x14ac:dyDescent="0.35">
      <c r="A16" s="213"/>
      <c r="B16" s="111" t="s">
        <v>89</v>
      </c>
      <c r="C16" s="112" t="s">
        <v>90</v>
      </c>
      <c r="D16" s="141" t="s">
        <v>91</v>
      </c>
      <c r="E16" s="113" t="s">
        <v>92</v>
      </c>
      <c r="F16" s="76"/>
    </row>
    <row r="17" spans="1:8" x14ac:dyDescent="0.3">
      <c r="A17" s="39" t="s">
        <v>57</v>
      </c>
      <c r="B17" s="129">
        <v>259</v>
      </c>
      <c r="C17" s="130">
        <v>299</v>
      </c>
      <c r="D17" s="80">
        <v>319</v>
      </c>
      <c r="E17" s="130">
        <v>389</v>
      </c>
    </row>
    <row r="18" spans="1:8" x14ac:dyDescent="0.3">
      <c r="A18" s="39" t="s">
        <v>72</v>
      </c>
      <c r="B18" s="88">
        <v>17199</v>
      </c>
      <c r="C18" s="80">
        <v>19699</v>
      </c>
      <c r="D18" s="80">
        <v>21199</v>
      </c>
      <c r="E18" s="70">
        <v>24270</v>
      </c>
    </row>
    <row r="19" spans="1:8" hidden="1" x14ac:dyDescent="0.3">
      <c r="A19" s="39" t="s">
        <v>2</v>
      </c>
      <c r="B19" s="105">
        <v>0</v>
      </c>
      <c r="C19" s="80">
        <v>0</v>
      </c>
      <c r="D19" s="80">
        <v>0</v>
      </c>
      <c r="E19" s="80">
        <v>0</v>
      </c>
    </row>
    <row r="20" spans="1:8" x14ac:dyDescent="0.3">
      <c r="A20" s="39" t="s">
        <v>61</v>
      </c>
      <c r="B20" s="128">
        <v>4312.6022335993903</v>
      </c>
      <c r="C20" s="81">
        <v>4822.3060546987954</v>
      </c>
      <c r="D20" s="81">
        <v>5327.4491984502829</v>
      </c>
      <c r="E20" s="81">
        <v>5738.1279553614459</v>
      </c>
    </row>
    <row r="21" spans="1:8" x14ac:dyDescent="0.3">
      <c r="A21" s="39" t="s">
        <v>2</v>
      </c>
      <c r="B21" s="105">
        <v>0</v>
      </c>
      <c r="C21" s="80">
        <v>0</v>
      </c>
      <c r="D21" s="80">
        <v>0</v>
      </c>
      <c r="E21" s="80">
        <v>0</v>
      </c>
    </row>
    <row r="22" spans="1:8" x14ac:dyDescent="0.3">
      <c r="A22" s="39" t="s">
        <v>4</v>
      </c>
      <c r="B22" s="106">
        <f t="shared" ref="B22:D22" si="1">B18-B20-B21</f>
        <v>12886.397766400609</v>
      </c>
      <c r="C22" s="79">
        <f t="shared" si="1"/>
        <v>14876.693945301206</v>
      </c>
      <c r="D22" s="79">
        <f t="shared" si="1"/>
        <v>15871.550801549718</v>
      </c>
      <c r="E22" s="79">
        <f>E18-E20-E21</f>
        <v>18531.872044638556</v>
      </c>
    </row>
    <row r="23" spans="1:8" x14ac:dyDescent="0.3">
      <c r="A23" s="39" t="s">
        <v>5</v>
      </c>
      <c r="B23" s="105">
        <v>10</v>
      </c>
      <c r="C23" s="80">
        <v>10</v>
      </c>
      <c r="D23" s="80">
        <v>10</v>
      </c>
      <c r="E23" s="80">
        <v>10</v>
      </c>
    </row>
    <row r="24" spans="1:8" x14ac:dyDescent="0.3">
      <c r="A24" s="39" t="s">
        <v>6</v>
      </c>
      <c r="B24" s="106">
        <f t="shared" ref="B24:E24" si="2">B17*60+B20+B19+B21</f>
        <v>19852.602233599391</v>
      </c>
      <c r="C24" s="79">
        <f t="shared" si="2"/>
        <v>22762.306054698794</v>
      </c>
      <c r="D24" s="79">
        <f t="shared" si="2"/>
        <v>24467.449198450282</v>
      </c>
      <c r="E24" s="79">
        <f t="shared" si="2"/>
        <v>29078.127955361444</v>
      </c>
    </row>
    <row r="25" spans="1:8" x14ac:dyDescent="0.3">
      <c r="A25" s="39" t="s">
        <v>7</v>
      </c>
      <c r="B25" s="105" t="s">
        <v>54</v>
      </c>
      <c r="C25" s="80" t="s">
        <v>54</v>
      </c>
      <c r="D25" s="80" t="s">
        <v>54</v>
      </c>
      <c r="E25" s="80" t="s">
        <v>54</v>
      </c>
    </row>
    <row r="26" spans="1:8" x14ac:dyDescent="0.3">
      <c r="A26" s="39" t="s">
        <v>8</v>
      </c>
      <c r="B26" s="33" t="s">
        <v>80</v>
      </c>
      <c r="C26" s="33" t="s">
        <v>80</v>
      </c>
      <c r="D26" s="33" t="s">
        <v>80</v>
      </c>
      <c r="E26" s="33" t="s">
        <v>83</v>
      </c>
    </row>
    <row r="27" spans="1:8" ht="15" thickBot="1" x14ac:dyDescent="0.35">
      <c r="A27" s="43" t="s">
        <v>9</v>
      </c>
      <c r="B27" s="35">
        <v>7.6100000000000001E-2</v>
      </c>
      <c r="C27" s="35">
        <v>7.6100000000000001E-2</v>
      </c>
      <c r="D27" s="35">
        <v>7.6100000000000001E-2</v>
      </c>
      <c r="E27" s="35">
        <v>9.4600000000000004E-2</v>
      </c>
    </row>
    <row r="28" spans="1:8" x14ac:dyDescent="0.3">
      <c r="B28" s="76"/>
      <c r="C28" s="76"/>
      <c r="D28" s="76"/>
      <c r="E28" s="76"/>
      <c r="F28" s="76"/>
      <c r="G28" s="76"/>
      <c r="H28" s="76"/>
    </row>
    <row r="29" spans="1:8" ht="15" thickBot="1" x14ac:dyDescent="0.35">
      <c r="A29" s="217" t="s">
        <v>52</v>
      </c>
      <c r="B29" s="152"/>
      <c r="C29" s="36"/>
      <c r="D29" s="36"/>
      <c r="E29" s="36"/>
      <c r="F29" s="36"/>
      <c r="G29" s="36"/>
      <c r="H29" s="36"/>
    </row>
    <row r="30" spans="1:8" ht="15" thickBot="1" x14ac:dyDescent="0.35">
      <c r="A30" s="218"/>
      <c r="B30" s="137" t="s">
        <v>108</v>
      </c>
      <c r="C30" s="114" t="s">
        <v>93</v>
      </c>
      <c r="D30" s="114" t="s">
        <v>94</v>
      </c>
      <c r="E30" s="115" t="s">
        <v>95</v>
      </c>
      <c r="F30" s="76"/>
      <c r="G30" s="48"/>
      <c r="H30" s="48"/>
    </row>
    <row r="31" spans="1:8" x14ac:dyDescent="0.3">
      <c r="A31" s="140" t="s">
        <v>57</v>
      </c>
      <c r="B31" s="153">
        <v>319</v>
      </c>
      <c r="C31" s="104">
        <v>349</v>
      </c>
      <c r="D31" s="98">
        <v>369</v>
      </c>
      <c r="E31" s="92">
        <v>399</v>
      </c>
      <c r="F31" s="76"/>
      <c r="G31" s="76"/>
      <c r="H31" s="76"/>
    </row>
    <row r="32" spans="1:8" x14ac:dyDescent="0.3">
      <c r="A32" s="140" t="s">
        <v>81</v>
      </c>
      <c r="B32" s="80">
        <v>20849</v>
      </c>
      <c r="C32" s="105">
        <v>22449</v>
      </c>
      <c r="D32" s="133">
        <v>24449</v>
      </c>
      <c r="E32" s="80">
        <v>26249</v>
      </c>
      <c r="F32" s="71"/>
      <c r="G32" s="71"/>
      <c r="H32" s="71"/>
    </row>
    <row r="33" spans="1:8" hidden="1" x14ac:dyDescent="0.3">
      <c r="A33" s="140" t="s">
        <v>2</v>
      </c>
      <c r="B33" s="153">
        <v>0</v>
      </c>
      <c r="C33" s="105">
        <v>0</v>
      </c>
      <c r="D33" s="80">
        <v>0</v>
      </c>
      <c r="E33" s="70">
        <v>0</v>
      </c>
      <c r="F33" s="71"/>
      <c r="G33" s="71"/>
      <c r="H33" s="71"/>
    </row>
    <row r="34" spans="1:8" x14ac:dyDescent="0.3">
      <c r="A34" s="140" t="s">
        <v>61</v>
      </c>
      <c r="B34" s="79">
        <v>4627.33901473684</v>
      </c>
      <c r="C34" s="151">
        <v>4734.7</v>
      </c>
      <c r="D34" s="84">
        <v>5739.68</v>
      </c>
      <c r="E34" s="89">
        <v>6046.82</v>
      </c>
      <c r="F34" s="86"/>
      <c r="G34" s="86"/>
      <c r="H34" s="86"/>
    </row>
    <row r="35" spans="1:8" x14ac:dyDescent="0.3">
      <c r="A35" s="140" t="s">
        <v>4</v>
      </c>
      <c r="B35" s="154">
        <f>B32-B34-B33</f>
        <v>16221.660985263159</v>
      </c>
      <c r="C35" s="106">
        <f>C32-C34-C33</f>
        <v>17714.3</v>
      </c>
      <c r="D35" s="79">
        <f>D32-D34-D33</f>
        <v>18709.32</v>
      </c>
      <c r="E35" s="72">
        <f>E32-E34-E33</f>
        <v>20202.18</v>
      </c>
      <c r="F35" s="76"/>
      <c r="G35" s="76"/>
      <c r="H35" s="76"/>
    </row>
    <row r="36" spans="1:8" x14ac:dyDescent="0.3">
      <c r="A36" s="140" t="s">
        <v>58</v>
      </c>
      <c r="B36" s="153">
        <v>10</v>
      </c>
      <c r="C36" s="105">
        <v>10</v>
      </c>
      <c r="D36" s="80">
        <v>10</v>
      </c>
      <c r="E36" s="70">
        <v>10</v>
      </c>
      <c r="F36" s="71"/>
      <c r="G36" s="71"/>
      <c r="H36" s="71"/>
    </row>
    <row r="37" spans="1:8" x14ac:dyDescent="0.3">
      <c r="A37" s="140" t="s">
        <v>6</v>
      </c>
      <c r="B37" s="154">
        <f>B31*60+B34+B33</f>
        <v>23767.339014736841</v>
      </c>
      <c r="C37" s="106">
        <f>C31*60+C34+C33</f>
        <v>25674.7</v>
      </c>
      <c r="D37" s="79">
        <f>D31*60+D34+D33</f>
        <v>27879.68</v>
      </c>
      <c r="E37" s="72">
        <f>E31*60+E34+E33</f>
        <v>29986.82</v>
      </c>
      <c r="F37" s="76"/>
      <c r="G37" s="76"/>
      <c r="H37" s="76"/>
    </row>
    <row r="38" spans="1:8" x14ac:dyDescent="0.3">
      <c r="A38" s="140" t="s">
        <v>7</v>
      </c>
      <c r="B38" s="153" t="s">
        <v>54</v>
      </c>
      <c r="C38" s="105" t="s">
        <v>54</v>
      </c>
      <c r="D38" s="80" t="s">
        <v>54</v>
      </c>
      <c r="E38" s="70" t="s">
        <v>54</v>
      </c>
      <c r="F38" s="71"/>
      <c r="G38" s="71"/>
      <c r="H38" s="71"/>
    </row>
    <row r="39" spans="1:8" x14ac:dyDescent="0.3">
      <c r="A39" s="140" t="s">
        <v>8</v>
      </c>
      <c r="B39" s="155" t="s">
        <v>80</v>
      </c>
      <c r="C39" s="107" t="s">
        <v>80</v>
      </c>
      <c r="D39" s="95" t="s">
        <v>80</v>
      </c>
      <c r="E39" s="74" t="s">
        <v>80</v>
      </c>
      <c r="F39" s="85"/>
      <c r="G39" s="85"/>
      <c r="H39" s="85"/>
    </row>
    <row r="40" spans="1:8" ht="15" thickBot="1" x14ac:dyDescent="0.35">
      <c r="A40" s="140" t="s">
        <v>9</v>
      </c>
      <c r="B40" s="156">
        <v>7.6100000000000001E-2</v>
      </c>
      <c r="C40" s="149">
        <v>7.6100000000000001E-2</v>
      </c>
      <c r="D40" s="102">
        <v>7.6100000000000001E-2</v>
      </c>
      <c r="E40" s="75">
        <v>7.6100000000000001E-2</v>
      </c>
      <c r="F40" s="68"/>
      <c r="G40" s="68"/>
      <c r="H40" s="68"/>
    </row>
    <row r="41" spans="1:8" ht="15" thickBot="1" x14ac:dyDescent="0.35">
      <c r="B41" s="76"/>
      <c r="C41" s="76"/>
      <c r="D41" s="76"/>
      <c r="E41" s="76"/>
      <c r="F41" s="60"/>
      <c r="G41" s="60"/>
      <c r="H41" s="60"/>
    </row>
    <row r="42" spans="1:8" ht="15" thickBot="1" x14ac:dyDescent="0.35">
      <c r="A42" s="192" t="s">
        <v>77</v>
      </c>
      <c r="B42" s="36"/>
      <c r="C42" s="36"/>
      <c r="D42" s="36"/>
      <c r="E42" s="59"/>
      <c r="F42" s="59"/>
      <c r="G42" s="59"/>
      <c r="H42" s="59"/>
    </row>
    <row r="43" spans="1:8" ht="15" thickBot="1" x14ac:dyDescent="0.35">
      <c r="A43" s="193"/>
      <c r="B43" s="117" t="s">
        <v>96</v>
      </c>
      <c r="C43" s="118" t="s">
        <v>97</v>
      </c>
      <c r="D43" s="119" t="s">
        <v>98</v>
      </c>
      <c r="E43" s="76"/>
      <c r="F43" s="59"/>
      <c r="G43" s="59"/>
      <c r="H43" s="59"/>
    </row>
    <row r="44" spans="1:8" x14ac:dyDescent="0.3">
      <c r="A44" s="65" t="s">
        <v>57</v>
      </c>
      <c r="B44" s="97">
        <v>369</v>
      </c>
      <c r="C44" s="98">
        <v>399</v>
      </c>
      <c r="D44" s="92">
        <v>429</v>
      </c>
      <c r="E44" s="59"/>
      <c r="F44" s="59"/>
      <c r="G44" s="59"/>
      <c r="H44" s="59"/>
    </row>
    <row r="45" spans="1:8" x14ac:dyDescent="0.3">
      <c r="A45" s="65" t="s">
        <v>81</v>
      </c>
      <c r="B45" s="88">
        <v>24199</v>
      </c>
      <c r="C45" s="80">
        <v>26199</v>
      </c>
      <c r="D45" s="70">
        <v>27999</v>
      </c>
      <c r="E45" s="59"/>
      <c r="F45" s="59"/>
      <c r="G45" s="59"/>
      <c r="H45" s="59"/>
    </row>
    <row r="46" spans="1:8" hidden="1" x14ac:dyDescent="0.3">
      <c r="A46" s="65" t="s">
        <v>2</v>
      </c>
      <c r="B46" s="88">
        <v>0</v>
      </c>
      <c r="C46" s="80">
        <v>0</v>
      </c>
      <c r="D46" s="70">
        <v>0</v>
      </c>
      <c r="E46" s="59"/>
      <c r="F46" s="59"/>
      <c r="G46" s="59"/>
      <c r="H46" s="59"/>
    </row>
    <row r="47" spans="1:8" x14ac:dyDescent="0.3">
      <c r="A47" s="65" t="s">
        <v>61</v>
      </c>
      <c r="B47" s="87">
        <v>5489.57</v>
      </c>
      <c r="C47" s="79">
        <v>5996.96</v>
      </c>
      <c r="D47" s="72">
        <v>6304.38</v>
      </c>
      <c r="E47" s="59"/>
      <c r="F47" s="59"/>
      <c r="G47" s="59"/>
      <c r="H47" s="59"/>
    </row>
    <row r="48" spans="1:8" x14ac:dyDescent="0.3">
      <c r="A48" s="65" t="s">
        <v>4</v>
      </c>
      <c r="B48" s="87">
        <f>B45-B47-B46</f>
        <v>18709.43</v>
      </c>
      <c r="C48" s="79">
        <f>C45-C47-C46</f>
        <v>20202.04</v>
      </c>
      <c r="D48" s="79">
        <f>D45-D47-D46</f>
        <v>21694.62</v>
      </c>
      <c r="E48" s="59"/>
      <c r="F48" s="59"/>
      <c r="G48" s="59"/>
      <c r="H48" s="59"/>
    </row>
    <row r="49" spans="1:8" x14ac:dyDescent="0.3">
      <c r="A49" s="65" t="s">
        <v>58</v>
      </c>
      <c r="B49" s="88">
        <v>10</v>
      </c>
      <c r="C49" s="80">
        <v>10</v>
      </c>
      <c r="D49" s="70">
        <v>10</v>
      </c>
      <c r="E49" s="59"/>
      <c r="F49" s="59"/>
      <c r="G49" s="59"/>
      <c r="H49" s="59"/>
    </row>
    <row r="50" spans="1:8" x14ac:dyDescent="0.3">
      <c r="A50" s="65" t="s">
        <v>6</v>
      </c>
      <c r="B50" s="87">
        <f>B44*60+B47+B46</f>
        <v>27629.57</v>
      </c>
      <c r="C50" s="79">
        <f>C44*60+C47+C46</f>
        <v>29936.959999999999</v>
      </c>
      <c r="D50" s="72">
        <f>D44*60+D47+D46</f>
        <v>32044.38</v>
      </c>
      <c r="E50" s="59"/>
      <c r="F50" s="59"/>
      <c r="G50" s="59"/>
      <c r="H50" s="59"/>
    </row>
    <row r="51" spans="1:8" x14ac:dyDescent="0.3">
      <c r="A51" s="65" t="s">
        <v>7</v>
      </c>
      <c r="B51" s="100" t="s">
        <v>70</v>
      </c>
      <c r="C51" s="95" t="s">
        <v>70</v>
      </c>
      <c r="D51" s="74" t="s">
        <v>70</v>
      </c>
      <c r="E51" s="59"/>
      <c r="F51" s="59"/>
      <c r="G51" s="59"/>
      <c r="H51" s="59"/>
    </row>
    <row r="52" spans="1:8" x14ac:dyDescent="0.3">
      <c r="A52" s="65" t="s">
        <v>8</v>
      </c>
      <c r="B52" s="100" t="s">
        <v>80</v>
      </c>
      <c r="C52" s="95" t="s">
        <v>80</v>
      </c>
      <c r="D52" s="74" t="s">
        <v>80</v>
      </c>
      <c r="E52" s="59"/>
      <c r="F52" s="59"/>
      <c r="G52" s="59"/>
      <c r="H52" s="59"/>
    </row>
    <row r="53" spans="1:8" ht="15" thickBot="1" x14ac:dyDescent="0.35">
      <c r="A53" s="83" t="s">
        <v>9</v>
      </c>
      <c r="B53" s="101">
        <v>7.6100000000000001E-2</v>
      </c>
      <c r="C53" s="102">
        <v>7.6100000000000001E-2</v>
      </c>
      <c r="D53" s="75">
        <v>7.6100000000000001E-2</v>
      </c>
      <c r="E53" s="59"/>
      <c r="F53" s="59"/>
      <c r="G53" s="59"/>
      <c r="H53" s="59"/>
    </row>
    <row r="54" spans="1:8" ht="15" thickBot="1" x14ac:dyDescent="0.35">
      <c r="B54" s="76"/>
      <c r="C54" s="76"/>
      <c r="D54" s="76"/>
    </row>
    <row r="55" spans="1:8" s="37" customFormat="1" ht="15" thickBot="1" x14ac:dyDescent="0.35">
      <c r="A55" s="216" t="s">
        <v>68</v>
      </c>
      <c r="B55" s="36"/>
      <c r="C55" s="36"/>
      <c r="D55" s="219" t="s">
        <v>107</v>
      </c>
      <c r="E55" s="219"/>
      <c r="F55" s="71"/>
      <c r="G55" s="71"/>
    </row>
    <row r="56" spans="1:8" s="37" customFormat="1" ht="15" thickBot="1" x14ac:dyDescent="0.35">
      <c r="A56" s="195"/>
      <c r="B56" s="120" t="s">
        <v>99</v>
      </c>
      <c r="C56" s="142" t="s">
        <v>117</v>
      </c>
      <c r="D56" s="121" t="s">
        <v>100</v>
      </c>
      <c r="E56" s="146" t="s">
        <v>99</v>
      </c>
      <c r="F56" s="142" t="s">
        <v>117</v>
      </c>
      <c r="G56" s="147" t="s">
        <v>100</v>
      </c>
      <c r="H56" s="76"/>
    </row>
    <row r="57" spans="1:8" s="37" customFormat="1" x14ac:dyDescent="0.3">
      <c r="A57" s="65" t="s">
        <v>57</v>
      </c>
      <c r="B57" s="97">
        <v>379</v>
      </c>
      <c r="C57" s="97">
        <v>379</v>
      </c>
      <c r="D57" s="132">
        <v>449</v>
      </c>
      <c r="E57" s="80">
        <v>799</v>
      </c>
      <c r="F57" s="80">
        <v>799</v>
      </c>
      <c r="G57" s="80">
        <v>949</v>
      </c>
    </row>
    <row r="58" spans="1:8" s="37" customFormat="1" ht="16.05" customHeight="1" x14ac:dyDescent="0.3">
      <c r="A58" s="65" t="s">
        <v>72</v>
      </c>
      <c r="B58" s="88">
        <v>26699</v>
      </c>
      <c r="C58" s="105">
        <v>29699</v>
      </c>
      <c r="D58" s="164">
        <v>31499</v>
      </c>
      <c r="E58" s="88">
        <v>26699</v>
      </c>
      <c r="F58" s="105">
        <v>29699</v>
      </c>
      <c r="G58" s="164">
        <v>31499</v>
      </c>
    </row>
    <row r="59" spans="1:8" s="37" customFormat="1" ht="16.95" customHeight="1" x14ac:dyDescent="0.3">
      <c r="A59" s="65" t="s">
        <v>2</v>
      </c>
      <c r="B59" s="88">
        <v>2000</v>
      </c>
      <c r="C59" s="88">
        <v>2000</v>
      </c>
      <c r="D59" s="133">
        <v>2000</v>
      </c>
      <c r="E59" s="80">
        <v>0</v>
      </c>
      <c r="F59" s="80">
        <v>0</v>
      </c>
      <c r="G59" s="80">
        <v>0</v>
      </c>
    </row>
    <row r="60" spans="1:8" s="37" customFormat="1" x14ac:dyDescent="0.3">
      <c r="A60" s="65" t="s">
        <v>61</v>
      </c>
      <c r="B60" s="87">
        <v>5241.91</v>
      </c>
      <c r="C60" s="87">
        <v>5241.91</v>
      </c>
      <c r="D60" s="145">
        <v>6559.24</v>
      </c>
      <c r="E60" s="79">
        <v>6922</v>
      </c>
      <c r="F60" s="79">
        <v>6922</v>
      </c>
      <c r="G60" s="84">
        <v>8123</v>
      </c>
    </row>
    <row r="61" spans="1:8" s="37" customFormat="1" x14ac:dyDescent="0.3">
      <c r="A61" s="65" t="s">
        <v>4</v>
      </c>
      <c r="B61" s="87">
        <f t="shared" ref="B61:G61" si="3">B58-B60-B59</f>
        <v>19457.09</v>
      </c>
      <c r="C61" s="87">
        <f t="shared" si="3"/>
        <v>22457.09</v>
      </c>
      <c r="D61" s="134">
        <f t="shared" si="3"/>
        <v>22939.760000000002</v>
      </c>
      <c r="E61" s="79">
        <f t="shared" si="3"/>
        <v>19777</v>
      </c>
      <c r="F61" s="79">
        <f t="shared" si="3"/>
        <v>22777</v>
      </c>
      <c r="G61" s="79">
        <f t="shared" si="3"/>
        <v>23376</v>
      </c>
    </row>
    <row r="62" spans="1:8" s="37" customFormat="1" x14ac:dyDescent="0.3">
      <c r="A62" s="65" t="s">
        <v>58</v>
      </c>
      <c r="B62" s="88">
        <v>10</v>
      </c>
      <c r="C62" s="88">
        <v>10</v>
      </c>
      <c r="D62" s="133">
        <v>10</v>
      </c>
      <c r="E62" s="80">
        <v>0</v>
      </c>
      <c r="F62" s="80">
        <v>0</v>
      </c>
      <c r="G62" s="80">
        <v>0</v>
      </c>
    </row>
    <row r="63" spans="1:8" s="37" customFormat="1" x14ac:dyDescent="0.3">
      <c r="A63" s="65" t="s">
        <v>6</v>
      </c>
      <c r="B63" s="87">
        <f>B57*60+B60+B59</f>
        <v>29981.91</v>
      </c>
      <c r="C63" s="87">
        <f>C57*60+C60+C59</f>
        <v>29981.91</v>
      </c>
      <c r="D63" s="134">
        <f>D57*60+D60+D59</f>
        <v>35499.24</v>
      </c>
      <c r="E63" s="80">
        <f>E57*24+E60+E59</f>
        <v>26098</v>
      </c>
      <c r="F63" s="80">
        <f>F57*24+F60+F59</f>
        <v>26098</v>
      </c>
      <c r="G63" s="80">
        <f>G57*24+G60+G59</f>
        <v>30899</v>
      </c>
    </row>
    <row r="64" spans="1:8" s="37" customFormat="1" x14ac:dyDescent="0.3">
      <c r="A64" s="65" t="s">
        <v>7</v>
      </c>
      <c r="B64" s="88" t="s">
        <v>54</v>
      </c>
      <c r="C64" s="88" t="s">
        <v>54</v>
      </c>
      <c r="D64" s="133" t="s">
        <v>54</v>
      </c>
      <c r="E64" s="80" t="s">
        <v>106</v>
      </c>
      <c r="F64" s="80" t="s">
        <v>106</v>
      </c>
      <c r="G64" s="80" t="s">
        <v>106</v>
      </c>
    </row>
    <row r="65" spans="1:8" s="37" customFormat="1" x14ac:dyDescent="0.3">
      <c r="A65" s="65" t="s">
        <v>8</v>
      </c>
      <c r="B65" s="100" t="s">
        <v>80</v>
      </c>
      <c r="C65" s="100" t="s">
        <v>80</v>
      </c>
      <c r="D65" s="135" t="s">
        <v>80</v>
      </c>
      <c r="E65" s="95" t="s">
        <v>12</v>
      </c>
      <c r="F65" s="95" t="s">
        <v>12</v>
      </c>
      <c r="G65" s="95" t="s">
        <v>12</v>
      </c>
    </row>
    <row r="66" spans="1:8" s="37" customFormat="1" ht="15" thickBot="1" x14ac:dyDescent="0.35">
      <c r="A66" s="83" t="s">
        <v>9</v>
      </c>
      <c r="B66" s="101">
        <v>7.6100000000000001E-2</v>
      </c>
      <c r="C66" s="101">
        <v>7.6100000000000001E-2</v>
      </c>
      <c r="D66" s="136">
        <v>7.6100000000000001E-2</v>
      </c>
      <c r="E66" s="96">
        <v>0</v>
      </c>
      <c r="F66" s="96">
        <v>0</v>
      </c>
      <c r="G66" s="96">
        <v>0</v>
      </c>
    </row>
    <row r="67" spans="1:8" s="37" customFormat="1" ht="15" thickBot="1" x14ac:dyDescent="0.35">
      <c r="B67" s="76"/>
      <c r="C67" s="76"/>
      <c r="D67" s="76"/>
      <c r="E67" s="76"/>
    </row>
    <row r="68" spans="1:8" s="37" customFormat="1" ht="15" thickBot="1" x14ac:dyDescent="0.35">
      <c r="A68" s="216" t="s">
        <v>79</v>
      </c>
      <c r="B68" s="68"/>
      <c r="C68" s="68"/>
      <c r="D68" s="220" t="s">
        <v>107</v>
      </c>
      <c r="E68" s="220"/>
    </row>
    <row r="69" spans="1:8" s="37" customFormat="1" ht="15" thickBot="1" x14ac:dyDescent="0.35">
      <c r="A69" s="195"/>
      <c r="B69" s="120" t="s">
        <v>101</v>
      </c>
      <c r="C69" s="143" t="s">
        <v>118</v>
      </c>
      <c r="D69" s="122" t="s">
        <v>102</v>
      </c>
      <c r="E69" s="120" t="s">
        <v>101</v>
      </c>
      <c r="F69" s="143" t="s">
        <v>118</v>
      </c>
      <c r="G69" s="122" t="s">
        <v>102</v>
      </c>
      <c r="H69" s="76"/>
    </row>
    <row r="70" spans="1:8" s="37" customFormat="1" x14ac:dyDescent="0.3">
      <c r="A70" s="65" t="s">
        <v>57</v>
      </c>
      <c r="B70" s="97">
        <v>399</v>
      </c>
      <c r="C70" s="97">
        <v>399</v>
      </c>
      <c r="D70" s="92">
        <v>469</v>
      </c>
      <c r="E70" s="97">
        <v>799</v>
      </c>
      <c r="F70" s="97">
        <v>799</v>
      </c>
      <c r="G70" s="92">
        <v>999</v>
      </c>
    </row>
    <row r="71" spans="1:8" s="37" customFormat="1" x14ac:dyDescent="0.3">
      <c r="A71" s="65" t="s">
        <v>72</v>
      </c>
      <c r="B71" s="138">
        <v>28449</v>
      </c>
      <c r="C71" s="80">
        <v>31449</v>
      </c>
      <c r="D71" s="164">
        <v>33249</v>
      </c>
      <c r="E71" s="138">
        <v>28449</v>
      </c>
      <c r="F71" s="80">
        <v>31449</v>
      </c>
      <c r="G71" s="164">
        <v>33249</v>
      </c>
    </row>
    <row r="72" spans="1:8" s="37" customFormat="1" x14ac:dyDescent="0.3">
      <c r="A72" s="65" t="s">
        <v>2</v>
      </c>
      <c r="B72" s="88">
        <v>2000</v>
      </c>
      <c r="C72" s="88">
        <v>2000</v>
      </c>
      <c r="D72" s="70">
        <v>2000</v>
      </c>
      <c r="E72" s="88">
        <v>0</v>
      </c>
      <c r="F72" s="88">
        <v>0</v>
      </c>
      <c r="G72" s="70">
        <v>0</v>
      </c>
    </row>
    <row r="73" spans="1:8" s="37" customFormat="1" x14ac:dyDescent="0.3">
      <c r="A73" s="65" t="s">
        <v>61</v>
      </c>
      <c r="B73" s="87">
        <v>5997.02</v>
      </c>
      <c r="C73" s="87">
        <v>5997.02</v>
      </c>
      <c r="D73" s="72">
        <v>7314.06</v>
      </c>
      <c r="E73" s="87">
        <v>8673</v>
      </c>
      <c r="F73" s="87">
        <v>8673</v>
      </c>
      <c r="G73" s="72">
        <v>8673</v>
      </c>
    </row>
    <row r="74" spans="1:8" s="37" customFormat="1" x14ac:dyDescent="0.3">
      <c r="A74" s="65" t="s">
        <v>4</v>
      </c>
      <c r="B74" s="87">
        <f t="shared" ref="B74:G74" si="4">B71-B73-B72</f>
        <v>20451.98</v>
      </c>
      <c r="C74" s="87">
        <f t="shared" si="4"/>
        <v>23451.98</v>
      </c>
      <c r="D74" s="72">
        <f t="shared" si="4"/>
        <v>23934.94</v>
      </c>
      <c r="E74" s="87">
        <f t="shared" si="4"/>
        <v>19776</v>
      </c>
      <c r="F74" s="87">
        <f t="shared" si="4"/>
        <v>22776</v>
      </c>
      <c r="G74" s="72">
        <f t="shared" si="4"/>
        <v>24576</v>
      </c>
    </row>
    <row r="75" spans="1:8" s="37" customFormat="1" x14ac:dyDescent="0.3">
      <c r="A75" s="65" t="s">
        <v>58</v>
      </c>
      <c r="B75" s="88">
        <v>10</v>
      </c>
      <c r="C75" s="88">
        <v>10</v>
      </c>
      <c r="D75" s="70">
        <v>10</v>
      </c>
      <c r="E75" s="88">
        <v>0</v>
      </c>
      <c r="F75" s="88">
        <v>0</v>
      </c>
      <c r="G75" s="88">
        <v>0</v>
      </c>
    </row>
    <row r="76" spans="1:8" s="37" customFormat="1" x14ac:dyDescent="0.3">
      <c r="A76" s="65" t="s">
        <v>6</v>
      </c>
      <c r="B76" s="87">
        <f>B70*60+B73+B72</f>
        <v>31937.02</v>
      </c>
      <c r="C76" s="87">
        <f>C70*60+C73+C72</f>
        <v>31937.02</v>
      </c>
      <c r="D76" s="72">
        <f>D70*60+D73+D72</f>
        <v>37454.06</v>
      </c>
      <c r="E76" s="88">
        <f>E70*24+E73+E72</f>
        <v>27849</v>
      </c>
      <c r="F76" s="88">
        <f>F70*24+F73+F72</f>
        <v>27849</v>
      </c>
      <c r="G76" s="72">
        <f>G70*24+G73+G72</f>
        <v>32649</v>
      </c>
    </row>
    <row r="77" spans="1:8" s="37" customFormat="1" x14ac:dyDescent="0.3">
      <c r="A77" s="65" t="s">
        <v>7</v>
      </c>
      <c r="B77" s="88" t="s">
        <v>54</v>
      </c>
      <c r="C77" s="88" t="s">
        <v>54</v>
      </c>
      <c r="D77" s="70" t="s">
        <v>54</v>
      </c>
      <c r="E77" s="88" t="s">
        <v>106</v>
      </c>
      <c r="F77" s="88" t="s">
        <v>106</v>
      </c>
      <c r="G77" s="88" t="s">
        <v>106</v>
      </c>
    </row>
    <row r="78" spans="1:8" s="37" customFormat="1" x14ac:dyDescent="0.3">
      <c r="A78" s="65" t="s">
        <v>8</v>
      </c>
      <c r="B78" s="100" t="s">
        <v>80</v>
      </c>
      <c r="C78" s="100" t="s">
        <v>80</v>
      </c>
      <c r="D78" s="74" t="s">
        <v>80</v>
      </c>
      <c r="E78" s="100" t="s">
        <v>12</v>
      </c>
      <c r="F78" s="100" t="s">
        <v>12</v>
      </c>
      <c r="G78" s="100" t="s">
        <v>12</v>
      </c>
    </row>
    <row r="79" spans="1:8" s="37" customFormat="1" ht="15" thickBot="1" x14ac:dyDescent="0.35">
      <c r="A79" s="83" t="s">
        <v>9</v>
      </c>
      <c r="B79" s="101">
        <v>7.6100000000000001E-2</v>
      </c>
      <c r="C79" s="101">
        <v>7.6100000000000001E-2</v>
      </c>
      <c r="D79" s="75">
        <v>7.6200000000000004E-2</v>
      </c>
      <c r="E79" s="101">
        <v>0</v>
      </c>
      <c r="F79" s="101">
        <v>0</v>
      </c>
      <c r="G79" s="101">
        <v>0</v>
      </c>
    </row>
    <row r="80" spans="1:8" x14ac:dyDescent="0.3">
      <c r="B80" s="56"/>
      <c r="C80" s="56"/>
      <c r="D80" s="56"/>
      <c r="E80" s="56"/>
    </row>
    <row r="81" spans="1:5" ht="15" thickBot="1" x14ac:dyDescent="0.35">
      <c r="B81" s="60"/>
      <c r="C81" s="60"/>
      <c r="D81" s="60"/>
      <c r="E81" s="60"/>
    </row>
    <row r="82" spans="1:5" ht="15" thickBot="1" x14ac:dyDescent="0.35">
      <c r="A82" s="207" t="s">
        <v>69</v>
      </c>
      <c r="B82" s="76"/>
      <c r="C82" s="76"/>
    </row>
    <row r="83" spans="1:5" ht="15" thickBot="1" x14ac:dyDescent="0.35">
      <c r="A83" s="208"/>
      <c r="B83" s="124" t="s">
        <v>104</v>
      </c>
      <c r="C83" s="124" t="s">
        <v>105</v>
      </c>
      <c r="D83" s="76"/>
    </row>
    <row r="84" spans="1:5" x14ac:dyDescent="0.3">
      <c r="A84" s="65" t="s">
        <v>57</v>
      </c>
      <c r="B84" s="92">
        <v>469</v>
      </c>
      <c r="C84" s="92">
        <v>499</v>
      </c>
    </row>
    <row r="85" spans="1:5" x14ac:dyDescent="0.3">
      <c r="A85" s="65" t="s">
        <v>72</v>
      </c>
      <c r="B85" s="70">
        <v>29599</v>
      </c>
      <c r="C85" s="70">
        <v>31399</v>
      </c>
    </row>
    <row r="86" spans="1:5" ht="14.55" hidden="1" customHeight="1" x14ac:dyDescent="0.3">
      <c r="A86" s="65" t="s">
        <v>2</v>
      </c>
      <c r="B86" s="133"/>
      <c r="C86" s="80"/>
    </row>
    <row r="87" spans="1:5" x14ac:dyDescent="0.3">
      <c r="A87" s="65" t="s">
        <v>61</v>
      </c>
      <c r="B87" s="134">
        <v>4264.12</v>
      </c>
      <c r="C87" s="79">
        <v>4571.43</v>
      </c>
    </row>
    <row r="88" spans="1:5" x14ac:dyDescent="0.3">
      <c r="A88" s="140" t="s">
        <v>2</v>
      </c>
      <c r="B88" s="134">
        <v>2000</v>
      </c>
      <c r="C88" s="79">
        <v>2000</v>
      </c>
    </row>
    <row r="89" spans="1:5" x14ac:dyDescent="0.3">
      <c r="A89" s="65" t="s">
        <v>4</v>
      </c>
      <c r="B89" s="134">
        <f>B85-B87-B86-B88</f>
        <v>23334.880000000001</v>
      </c>
      <c r="C89" s="79">
        <f>C85-C87-C86-C88</f>
        <v>24827.57</v>
      </c>
    </row>
    <row r="90" spans="1:5" x14ac:dyDescent="0.3">
      <c r="A90" s="65" t="s">
        <v>58</v>
      </c>
      <c r="B90" s="133">
        <v>10</v>
      </c>
      <c r="C90" s="80">
        <v>10</v>
      </c>
    </row>
    <row r="91" spans="1:5" x14ac:dyDescent="0.3">
      <c r="A91" s="65" t="s">
        <v>6</v>
      </c>
      <c r="B91" s="134">
        <f>B84*60+B87+B86+B88</f>
        <v>34404.119999999995</v>
      </c>
      <c r="C91" s="79">
        <f>C84*60+C87+C86+C88</f>
        <v>36511.43</v>
      </c>
    </row>
    <row r="92" spans="1:5" x14ac:dyDescent="0.3">
      <c r="A92" s="65" t="s">
        <v>7</v>
      </c>
      <c r="B92" s="157" t="s">
        <v>54</v>
      </c>
      <c r="C92" s="80" t="s">
        <v>54</v>
      </c>
    </row>
    <row r="93" spans="1:5" x14ac:dyDescent="0.3">
      <c r="A93" s="65" t="s">
        <v>8</v>
      </c>
      <c r="B93" s="73" t="s">
        <v>80</v>
      </c>
      <c r="C93" s="95" t="s">
        <v>80</v>
      </c>
    </row>
    <row r="94" spans="1:5" ht="15" thickBot="1" x14ac:dyDescent="0.35">
      <c r="A94" s="83" t="s">
        <v>9</v>
      </c>
      <c r="B94" s="139">
        <v>7.6100000000000001E-2</v>
      </c>
      <c r="C94" s="96">
        <v>7.6200000000000004E-2</v>
      </c>
    </row>
    <row r="95" spans="1:5" ht="15" thickBot="1" x14ac:dyDescent="0.35">
      <c r="B95" s="58"/>
      <c r="C95" s="58"/>
    </row>
    <row r="96" spans="1:5" ht="15" thickBot="1" x14ac:dyDescent="0.35">
      <c r="A96" s="205" t="s">
        <v>53</v>
      </c>
      <c r="B96" s="48"/>
    </row>
    <row r="97" spans="1:3" ht="15" thickBot="1" x14ac:dyDescent="0.35">
      <c r="A97" s="206"/>
      <c r="B97" s="126" t="s">
        <v>103</v>
      </c>
      <c r="C97" s="76"/>
    </row>
    <row r="98" spans="1:3" x14ac:dyDescent="0.3">
      <c r="A98" s="65" t="s">
        <v>57</v>
      </c>
      <c r="B98" s="131">
        <v>769</v>
      </c>
      <c r="C98" s="58"/>
    </row>
    <row r="99" spans="1:3" x14ac:dyDescent="0.3">
      <c r="A99" s="65" t="s">
        <v>1</v>
      </c>
      <c r="B99" s="80">
        <v>48729</v>
      </c>
    </row>
    <row r="100" spans="1:3" hidden="1" x14ac:dyDescent="0.3">
      <c r="A100" s="65" t="s">
        <v>2</v>
      </c>
      <c r="B100" s="62"/>
    </row>
    <row r="101" spans="1:3" x14ac:dyDescent="0.3">
      <c r="A101" s="65" t="s">
        <v>61</v>
      </c>
      <c r="B101" s="32">
        <v>12094</v>
      </c>
    </row>
    <row r="102" spans="1:3" x14ac:dyDescent="0.3">
      <c r="A102" s="65" t="s">
        <v>4</v>
      </c>
      <c r="B102" s="32">
        <f>B99-B101</f>
        <v>36635</v>
      </c>
    </row>
    <row r="103" spans="1:3" x14ac:dyDescent="0.3">
      <c r="A103" s="65" t="s">
        <v>5</v>
      </c>
      <c r="B103" s="32">
        <v>10</v>
      </c>
    </row>
    <row r="104" spans="1:3" x14ac:dyDescent="0.3">
      <c r="A104" s="65" t="s">
        <v>6</v>
      </c>
      <c r="B104" s="32">
        <f>B98*60+B101</f>
        <v>58234</v>
      </c>
    </row>
    <row r="105" spans="1:3" x14ac:dyDescent="0.3">
      <c r="A105" s="65" t="s">
        <v>7</v>
      </c>
      <c r="B105" s="33" t="s">
        <v>54</v>
      </c>
    </row>
    <row r="106" spans="1:3" x14ac:dyDescent="0.3">
      <c r="A106" s="65" t="s">
        <v>8</v>
      </c>
      <c r="B106" s="33" t="s">
        <v>83</v>
      </c>
    </row>
    <row r="107" spans="1:3" ht="15" thickBot="1" x14ac:dyDescent="0.35">
      <c r="A107" s="83" t="s">
        <v>9</v>
      </c>
      <c r="B107" s="35">
        <v>9.4700000000000006E-2</v>
      </c>
    </row>
    <row r="108" spans="1:3" x14ac:dyDescent="0.3">
      <c r="A108" s="37"/>
      <c r="B108" s="37"/>
    </row>
    <row r="109" spans="1:3" ht="15" hidden="1" thickBot="1" x14ac:dyDescent="0.35">
      <c r="A109" s="221" t="s">
        <v>59</v>
      </c>
      <c r="B109" s="48"/>
    </row>
    <row r="110" spans="1:3" ht="15" hidden="1" thickBot="1" x14ac:dyDescent="0.35">
      <c r="A110" s="197"/>
      <c r="B110" s="158" t="s">
        <v>60</v>
      </c>
      <c r="C110" s="76"/>
    </row>
    <row r="111" spans="1:3" hidden="1" x14ac:dyDescent="0.3">
      <c r="A111" s="65" t="s">
        <v>57</v>
      </c>
      <c r="B111" s="131">
        <v>349</v>
      </c>
      <c r="C111" s="58"/>
    </row>
    <row r="112" spans="1:3" hidden="1" x14ac:dyDescent="0.3">
      <c r="A112" s="65" t="s">
        <v>1</v>
      </c>
      <c r="B112" s="80">
        <v>21699</v>
      </c>
    </row>
    <row r="113" spans="1:2" hidden="1" x14ac:dyDescent="0.3">
      <c r="A113" s="65" t="s">
        <v>61</v>
      </c>
      <c r="B113" s="32">
        <v>5072.7428084811709</v>
      </c>
    </row>
    <row r="114" spans="1:2" hidden="1" x14ac:dyDescent="0.3">
      <c r="A114" s="65" t="s">
        <v>4</v>
      </c>
      <c r="B114" s="32">
        <f>B112-B113</f>
        <v>16626.257191518831</v>
      </c>
    </row>
    <row r="115" spans="1:2" hidden="1" x14ac:dyDescent="0.3">
      <c r="A115" s="65" t="s">
        <v>5</v>
      </c>
      <c r="B115" s="32">
        <v>10</v>
      </c>
    </row>
    <row r="116" spans="1:2" hidden="1" x14ac:dyDescent="0.3">
      <c r="A116" s="65" t="s">
        <v>6</v>
      </c>
      <c r="B116" s="32">
        <f>B111*60+B113</f>
        <v>26012.742808481169</v>
      </c>
    </row>
    <row r="117" spans="1:2" hidden="1" x14ac:dyDescent="0.3">
      <c r="A117" s="65" t="s">
        <v>7</v>
      </c>
      <c r="B117" s="33" t="s">
        <v>54</v>
      </c>
    </row>
    <row r="118" spans="1:2" hidden="1" x14ac:dyDescent="0.3">
      <c r="A118" s="65" t="s">
        <v>8</v>
      </c>
      <c r="B118" s="33" t="s">
        <v>83</v>
      </c>
    </row>
    <row r="119" spans="1:2" ht="15" hidden="1" thickBot="1" x14ac:dyDescent="0.35">
      <c r="A119" s="83" t="s">
        <v>9</v>
      </c>
      <c r="B119" s="35">
        <v>9.4700000000000006E-2</v>
      </c>
    </row>
    <row r="120" spans="1:2" hidden="1" x14ac:dyDescent="0.3">
      <c r="A120" s="37"/>
      <c r="B120" s="37"/>
    </row>
    <row r="121" spans="1:2" x14ac:dyDescent="0.3">
      <c r="A121" s="37"/>
      <c r="B121" s="37"/>
    </row>
  </sheetData>
  <sheetProtection formatCells="0" formatColumns="0"/>
  <mergeCells count="11">
    <mergeCell ref="D55:E55"/>
    <mergeCell ref="D68:E68"/>
    <mergeCell ref="A82:A83"/>
    <mergeCell ref="A96:A97"/>
    <mergeCell ref="A109:A110"/>
    <mergeCell ref="A68:A69"/>
    <mergeCell ref="A1:A2"/>
    <mergeCell ref="A15:A16"/>
    <mergeCell ref="A29:A30"/>
    <mergeCell ref="A55:A56"/>
    <mergeCell ref="A42:A43"/>
  </mergeCells>
  <phoneticPr fontId="5" type="noConversion"/>
  <pageMargins left="0.7" right="0.7" top="0.75" bottom="0.75" header="0.3" footer="0.3"/>
  <pageSetup paperSize="9" orientation="portrait" r:id="rId1"/>
  <headerFooter>
    <oddHeader>&amp;L&amp;"Calibri"&amp;12&amp;K0000FFClassification: Limited&amp;1#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6DBA3-2693-46D1-B75A-01C84E776F61}">
  <dimension ref="A1:H32"/>
  <sheetViews>
    <sheetView workbookViewId="0">
      <selection activeCell="D30" sqref="D30"/>
    </sheetView>
  </sheetViews>
  <sheetFormatPr defaultColWidth="8.77734375" defaultRowHeight="14.4" x14ac:dyDescent="0.3"/>
  <cols>
    <col min="1" max="1" width="24.5546875" style="37" bestFit="1" customWidth="1"/>
    <col min="2" max="2" width="35.33203125" style="37" customWidth="1"/>
    <col min="3" max="3" width="8.77734375" style="37"/>
    <col min="4" max="4" width="23.88671875" style="37" bestFit="1" customWidth="1"/>
    <col min="5" max="5" width="31.44140625" style="37" bestFit="1" customWidth="1"/>
    <col min="6" max="6" width="6.109375" style="37" customWidth="1"/>
    <col min="7" max="7" width="23.88671875" style="37" bestFit="1" customWidth="1"/>
    <col min="8" max="8" width="31.21875" style="37" bestFit="1" customWidth="1"/>
    <col min="9" max="16384" width="8.77734375" style="37"/>
  </cols>
  <sheetData>
    <row r="1" spans="1:5" ht="15" thickBot="1" x14ac:dyDescent="0.35"/>
    <row r="2" spans="1:5" ht="15" thickBot="1" x14ac:dyDescent="0.35">
      <c r="A2" s="184" t="s">
        <v>38</v>
      </c>
      <c r="B2" s="46"/>
      <c r="D2" s="214" t="s">
        <v>41</v>
      </c>
    </row>
    <row r="3" spans="1:5" x14ac:dyDescent="0.3">
      <c r="A3" s="185"/>
      <c r="B3" s="38" t="s">
        <v>28</v>
      </c>
      <c r="D3" s="215"/>
      <c r="E3" s="42" t="s">
        <v>24</v>
      </c>
    </row>
    <row r="4" spans="1:5" x14ac:dyDescent="0.3">
      <c r="A4" s="39" t="s">
        <v>48</v>
      </c>
      <c r="B4" s="34">
        <v>259</v>
      </c>
      <c r="D4" s="39" t="s">
        <v>48</v>
      </c>
      <c r="E4" s="34">
        <v>369</v>
      </c>
    </row>
    <row r="5" spans="1:5" x14ac:dyDescent="0.3">
      <c r="A5" s="39" t="s">
        <v>47</v>
      </c>
      <c r="B5" s="34">
        <v>259</v>
      </c>
      <c r="D5" s="39" t="s">
        <v>47</v>
      </c>
      <c r="E5" s="34">
        <v>369</v>
      </c>
    </row>
    <row r="6" spans="1:5" x14ac:dyDescent="0.3">
      <c r="A6" s="39" t="s">
        <v>0</v>
      </c>
      <c r="B6" s="34">
        <v>5669</v>
      </c>
      <c r="D6" s="39" t="s">
        <v>0</v>
      </c>
      <c r="E6" s="34">
        <v>7848</v>
      </c>
    </row>
    <row r="7" spans="1:5" hidden="1" x14ac:dyDescent="0.3">
      <c r="A7" s="39" t="s">
        <v>55</v>
      </c>
      <c r="B7" s="34"/>
      <c r="D7" s="39" t="s">
        <v>55</v>
      </c>
      <c r="E7" s="34"/>
    </row>
    <row r="8" spans="1:5" x14ac:dyDescent="0.3">
      <c r="A8" s="39" t="s">
        <v>45</v>
      </c>
      <c r="B8" s="34">
        <v>15249</v>
      </c>
      <c r="D8" s="39" t="s">
        <v>45</v>
      </c>
      <c r="E8" s="34">
        <v>21749</v>
      </c>
    </row>
    <row r="9" spans="1:5" hidden="1" x14ac:dyDescent="0.3">
      <c r="A9" s="39" t="s">
        <v>2</v>
      </c>
      <c r="B9" s="34">
        <v>0</v>
      </c>
      <c r="D9" s="39" t="s">
        <v>2</v>
      </c>
      <c r="E9" s="34">
        <v>0</v>
      </c>
    </row>
    <row r="10" spans="1:5" x14ac:dyDescent="0.3">
      <c r="A10" s="40" t="s">
        <v>61</v>
      </c>
      <c r="B10" s="34">
        <v>259</v>
      </c>
      <c r="D10" s="39" t="s">
        <v>2</v>
      </c>
      <c r="E10" s="47">
        <v>0</v>
      </c>
    </row>
    <row r="11" spans="1:5" x14ac:dyDescent="0.3">
      <c r="A11" s="39" t="s">
        <v>4</v>
      </c>
      <c r="B11" s="34">
        <f>B8-B10</f>
        <v>14990</v>
      </c>
      <c r="D11" s="40" t="s">
        <v>61</v>
      </c>
      <c r="E11" s="34">
        <v>369</v>
      </c>
    </row>
    <row r="12" spans="1:5" x14ac:dyDescent="0.3">
      <c r="A12" s="39" t="s">
        <v>58</v>
      </c>
      <c r="B12" s="34">
        <v>10</v>
      </c>
      <c r="D12" s="39" t="s">
        <v>4</v>
      </c>
      <c r="E12" s="34">
        <f>E8-E11</f>
        <v>21380</v>
      </c>
    </row>
    <row r="13" spans="1:5" x14ac:dyDescent="0.3">
      <c r="A13" s="39" t="s">
        <v>6</v>
      </c>
      <c r="B13" s="34">
        <f>B5*47+B6+B10+B4</f>
        <v>18360</v>
      </c>
      <c r="D13" s="39" t="s">
        <v>58</v>
      </c>
      <c r="E13" s="34">
        <v>10</v>
      </c>
    </row>
    <row r="14" spans="1:5" x14ac:dyDescent="0.3">
      <c r="A14" s="39" t="s">
        <v>7</v>
      </c>
      <c r="B14" s="33" t="s">
        <v>11</v>
      </c>
      <c r="D14" s="39" t="s">
        <v>6</v>
      </c>
      <c r="E14" s="34">
        <f>E5*47+E6+E11+E4</f>
        <v>25929</v>
      </c>
    </row>
    <row r="15" spans="1:5" x14ac:dyDescent="0.3">
      <c r="A15" s="39" t="s">
        <v>8</v>
      </c>
      <c r="B15" s="33" t="s">
        <v>62</v>
      </c>
      <c r="D15" s="39" t="s">
        <v>7</v>
      </c>
      <c r="E15" s="33" t="s">
        <v>11</v>
      </c>
    </row>
    <row r="16" spans="1:5" ht="15" thickBot="1" x14ac:dyDescent="0.35">
      <c r="A16" s="43" t="s">
        <v>9</v>
      </c>
      <c r="B16" s="35">
        <v>6.6699999999999995E-2</v>
      </c>
      <c r="D16" s="39" t="s">
        <v>8</v>
      </c>
      <c r="E16" s="33" t="s">
        <v>62</v>
      </c>
    </row>
    <row r="17" spans="1:8" ht="15" thickBot="1" x14ac:dyDescent="0.35">
      <c r="D17" s="43" t="s">
        <v>9</v>
      </c>
      <c r="E17" s="35">
        <v>6.6799999999999998E-2</v>
      </c>
    </row>
    <row r="18" spans="1:8" ht="15" thickBot="1" x14ac:dyDescent="0.35"/>
    <row r="19" spans="1:8" ht="15" customHeight="1" thickBot="1" x14ac:dyDescent="0.35">
      <c r="A19" s="212" t="s">
        <v>40</v>
      </c>
      <c r="B19" s="48"/>
      <c r="D19" s="216" t="s">
        <v>44</v>
      </c>
      <c r="E19" s="36"/>
      <c r="G19" s="209" t="s">
        <v>46</v>
      </c>
      <c r="H19" s="32"/>
    </row>
    <row r="20" spans="1:8" x14ac:dyDescent="0.3">
      <c r="A20" s="213"/>
      <c r="B20" s="41" t="s">
        <v>29</v>
      </c>
      <c r="D20" s="195"/>
      <c r="E20" s="45" t="s">
        <v>71</v>
      </c>
      <c r="G20" s="210"/>
      <c r="H20" s="44" t="s">
        <v>56</v>
      </c>
    </row>
    <row r="21" spans="1:8" x14ac:dyDescent="0.3">
      <c r="A21" s="39" t="s">
        <v>48</v>
      </c>
      <c r="B21" s="34">
        <v>249</v>
      </c>
      <c r="D21" s="53" t="s">
        <v>48</v>
      </c>
      <c r="E21" s="29">
        <v>314.54000000000002</v>
      </c>
      <c r="G21" s="39" t="s">
        <v>48</v>
      </c>
      <c r="H21" s="32">
        <v>389</v>
      </c>
    </row>
    <row r="22" spans="1:8" x14ac:dyDescent="0.3">
      <c r="A22" s="39" t="s">
        <v>47</v>
      </c>
      <c r="B22" s="34">
        <v>249</v>
      </c>
      <c r="D22" s="53" t="s">
        <v>47</v>
      </c>
      <c r="E22" s="29">
        <v>314.18</v>
      </c>
      <c r="G22" s="39" t="s">
        <v>47</v>
      </c>
      <c r="H22" s="32">
        <v>389</v>
      </c>
    </row>
    <row r="23" spans="1:8" x14ac:dyDescent="0.3">
      <c r="A23" s="39" t="s">
        <v>0</v>
      </c>
      <c r="B23" s="34">
        <v>5104</v>
      </c>
      <c r="D23" s="53" t="s">
        <v>0</v>
      </c>
      <c r="E23" s="26">
        <v>9604</v>
      </c>
      <c r="G23" s="39" t="s">
        <v>0</v>
      </c>
      <c r="H23" s="34">
        <v>11768</v>
      </c>
    </row>
    <row r="24" spans="1:8" x14ac:dyDescent="0.3">
      <c r="A24" s="39" t="s">
        <v>45</v>
      </c>
      <c r="B24" s="34">
        <v>14499</v>
      </c>
      <c r="D24" s="53" t="s">
        <v>45</v>
      </c>
      <c r="E24" s="26">
        <v>24999</v>
      </c>
      <c r="G24" s="39" t="s">
        <v>45</v>
      </c>
      <c r="H24" s="34">
        <v>25499</v>
      </c>
    </row>
    <row r="25" spans="1:8" x14ac:dyDescent="0.3">
      <c r="A25" s="39" t="s">
        <v>2</v>
      </c>
      <c r="B25" s="34">
        <v>0</v>
      </c>
      <c r="D25" s="53" t="s">
        <v>2</v>
      </c>
      <c r="E25" s="26">
        <v>0</v>
      </c>
      <c r="G25" s="39" t="s">
        <v>2</v>
      </c>
      <c r="H25" s="34">
        <v>0</v>
      </c>
    </row>
    <row r="26" spans="1:8" x14ac:dyDescent="0.3">
      <c r="A26" s="40" t="s">
        <v>61</v>
      </c>
      <c r="B26" s="34">
        <v>249</v>
      </c>
      <c r="D26" s="52" t="s">
        <v>61</v>
      </c>
      <c r="E26" s="26">
        <v>314</v>
      </c>
      <c r="G26" s="40" t="s">
        <v>61</v>
      </c>
      <c r="H26" s="34">
        <v>389</v>
      </c>
    </row>
    <row r="27" spans="1:8" x14ac:dyDescent="0.3">
      <c r="A27" s="39" t="s">
        <v>4</v>
      </c>
      <c r="B27" s="34">
        <f>B24-B26</f>
        <v>14250</v>
      </c>
      <c r="D27" s="53" t="s">
        <v>4</v>
      </c>
      <c r="E27" s="26">
        <f>E24-E26</f>
        <v>24685</v>
      </c>
      <c r="G27" s="39" t="s">
        <v>4</v>
      </c>
      <c r="H27" s="34">
        <f>H24-H26-H25</f>
        <v>25110</v>
      </c>
    </row>
    <row r="28" spans="1:8" x14ac:dyDescent="0.3">
      <c r="A28" s="39" t="s">
        <v>58</v>
      </c>
      <c r="B28" s="34">
        <v>10</v>
      </c>
      <c r="D28" s="53" t="s">
        <v>58</v>
      </c>
      <c r="E28" s="26">
        <v>0</v>
      </c>
      <c r="G28" s="39" t="s">
        <v>58</v>
      </c>
      <c r="H28" s="34">
        <v>10</v>
      </c>
    </row>
    <row r="29" spans="1:8" x14ac:dyDescent="0.3">
      <c r="A29" s="39" t="s">
        <v>6</v>
      </c>
      <c r="B29" s="34">
        <f>B22*47+B23+B26+B21+B25</f>
        <v>17305</v>
      </c>
      <c r="D29" s="53" t="s">
        <v>6</v>
      </c>
      <c r="E29" s="26">
        <f>E22*47+E21+E23</f>
        <v>24685</v>
      </c>
      <c r="G29" s="39" t="s">
        <v>6</v>
      </c>
      <c r="H29" s="34">
        <f>H22*47+H23+H26+H21+H25</f>
        <v>30829</v>
      </c>
    </row>
    <row r="30" spans="1:8" x14ac:dyDescent="0.3">
      <c r="A30" s="39" t="s">
        <v>7</v>
      </c>
      <c r="B30" s="33" t="s">
        <v>11</v>
      </c>
      <c r="D30" s="53" t="s">
        <v>7</v>
      </c>
      <c r="E30" s="27" t="s">
        <v>11</v>
      </c>
      <c r="G30" s="39" t="s">
        <v>7</v>
      </c>
      <c r="H30" s="33" t="s">
        <v>11</v>
      </c>
    </row>
    <row r="31" spans="1:8" x14ac:dyDescent="0.3">
      <c r="A31" s="39" t="s">
        <v>8</v>
      </c>
      <c r="B31" s="33" t="s">
        <v>62</v>
      </c>
      <c r="D31" s="53" t="s">
        <v>8</v>
      </c>
      <c r="E31" s="27" t="s">
        <v>12</v>
      </c>
      <c r="G31" s="39" t="s">
        <v>8</v>
      </c>
      <c r="H31" s="33" t="s">
        <v>62</v>
      </c>
    </row>
    <row r="32" spans="1:8" ht="15" thickBot="1" x14ac:dyDescent="0.35">
      <c r="A32" s="43" t="s">
        <v>9</v>
      </c>
      <c r="B32" s="35">
        <v>6.6699999999999995E-2</v>
      </c>
      <c r="D32" s="54" t="s">
        <v>9</v>
      </c>
      <c r="E32" s="28">
        <v>0</v>
      </c>
      <c r="G32" s="43" t="s">
        <v>9</v>
      </c>
      <c r="H32" s="35">
        <v>6.6799999999999998E-2</v>
      </c>
    </row>
  </sheetData>
  <mergeCells count="5">
    <mergeCell ref="A2:A3"/>
    <mergeCell ref="A19:A20"/>
    <mergeCell ref="D2:D3"/>
    <mergeCell ref="D19:D20"/>
    <mergeCell ref="G19:G20"/>
  </mergeCells>
  <pageMargins left="0.7" right="0.7" top="0.75" bottom="0.75" header="0.3" footer="0.3"/>
  <pageSetup paperSize="9" orientation="portrait" horizontalDpi="90" verticalDpi="90" r:id="rId1"/>
  <headerFooter>
    <oddHeader>&amp;L&amp;"Calibri"&amp;12&amp;K0000FFClassification: Limited&amp;1#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D1FBE-6A5C-4A1B-A9E0-1A922907EE03}">
  <dimension ref="B2:I29"/>
  <sheetViews>
    <sheetView workbookViewId="0">
      <selection activeCell="I26" sqref="I26"/>
    </sheetView>
  </sheetViews>
  <sheetFormatPr defaultColWidth="8.77734375" defaultRowHeight="14.4" x14ac:dyDescent="0.3"/>
  <cols>
    <col min="1" max="1" width="8.77734375" style="37"/>
    <col min="2" max="2" width="24.5546875" style="37" bestFit="1" customWidth="1"/>
    <col min="3" max="3" width="24.77734375" style="37" bestFit="1" customWidth="1"/>
    <col min="4" max="4" width="8.77734375" style="37"/>
    <col min="5" max="5" width="24.5546875" style="37" bestFit="1" customWidth="1"/>
    <col min="6" max="6" width="32.44140625" style="37" bestFit="1" customWidth="1"/>
    <col min="7" max="7" width="8.77734375" style="37"/>
    <col min="8" max="8" width="24.5546875" style="37" bestFit="1" customWidth="1"/>
    <col min="9" max="9" width="15.5546875" style="37" customWidth="1"/>
    <col min="10" max="16384" width="8.77734375" style="37"/>
  </cols>
  <sheetData>
    <row r="2" spans="2:7" ht="15" thickBot="1" x14ac:dyDescent="0.35"/>
    <row r="3" spans="2:7" ht="15" thickBot="1" x14ac:dyDescent="0.35">
      <c r="B3" s="184" t="s">
        <v>63</v>
      </c>
      <c r="D3" s="32"/>
      <c r="E3" s="214" t="s">
        <v>64</v>
      </c>
      <c r="G3" s="32"/>
    </row>
    <row r="4" spans="2:7" x14ac:dyDescent="0.3">
      <c r="B4" s="185"/>
      <c r="C4" s="38"/>
      <c r="E4" s="215"/>
      <c r="F4" s="42"/>
    </row>
    <row r="5" spans="2:7" x14ac:dyDescent="0.3">
      <c r="B5" s="39" t="s">
        <v>10</v>
      </c>
      <c r="C5" s="34">
        <v>199</v>
      </c>
      <c r="E5" s="39" t="s">
        <v>10</v>
      </c>
      <c r="F5" s="34">
        <v>179</v>
      </c>
    </row>
    <row r="6" spans="2:7" x14ac:dyDescent="0.3">
      <c r="B6" s="39" t="s">
        <v>0</v>
      </c>
      <c r="C6" s="34">
        <v>6458</v>
      </c>
      <c r="E6" s="39" t="s">
        <v>0</v>
      </c>
      <c r="F6" s="34">
        <v>6119</v>
      </c>
    </row>
    <row r="7" spans="2:7" x14ac:dyDescent="0.3">
      <c r="B7" s="39" t="s">
        <v>45</v>
      </c>
      <c r="C7" s="34">
        <v>16499</v>
      </c>
      <c r="E7" s="39" t="s">
        <v>45</v>
      </c>
      <c r="F7" s="34">
        <v>15249</v>
      </c>
    </row>
    <row r="8" spans="2:7" x14ac:dyDescent="0.3">
      <c r="B8" s="40" t="s">
        <v>61</v>
      </c>
      <c r="C8" s="34">
        <v>3221.13</v>
      </c>
      <c r="E8" s="40" t="s">
        <v>61</v>
      </c>
      <c r="F8" s="34">
        <v>3069.38</v>
      </c>
    </row>
    <row r="9" spans="2:7" x14ac:dyDescent="0.3">
      <c r="B9" s="39" t="s">
        <v>4</v>
      </c>
      <c r="C9" s="34">
        <f>C7-C8</f>
        <v>13277.869999999999</v>
      </c>
      <c r="E9" s="39" t="s">
        <v>4</v>
      </c>
      <c r="F9" s="34">
        <f>F7-F8</f>
        <v>12179.619999999999</v>
      </c>
    </row>
    <row r="10" spans="2:7" x14ac:dyDescent="0.3">
      <c r="B10" s="39" t="s">
        <v>58</v>
      </c>
      <c r="C10" s="34">
        <v>10</v>
      </c>
      <c r="E10" s="39" t="s">
        <v>58</v>
      </c>
      <c r="F10" s="34">
        <v>10</v>
      </c>
    </row>
    <row r="11" spans="2:7" x14ac:dyDescent="0.3">
      <c r="B11" s="39" t="s">
        <v>6</v>
      </c>
      <c r="C11" s="34">
        <f>C5*48+C6+C8</f>
        <v>19231.13</v>
      </c>
      <c r="E11" s="39" t="s">
        <v>6</v>
      </c>
      <c r="F11" s="34">
        <f>F5*48+F6+F8</f>
        <v>17780.38</v>
      </c>
    </row>
    <row r="12" spans="2:7" x14ac:dyDescent="0.3">
      <c r="B12" s="39" t="s">
        <v>7</v>
      </c>
      <c r="C12" s="33" t="s">
        <v>11</v>
      </c>
      <c r="E12" s="39" t="s">
        <v>7</v>
      </c>
      <c r="F12" s="33" t="s">
        <v>11</v>
      </c>
    </row>
    <row r="13" spans="2:7" x14ac:dyDescent="0.3">
      <c r="B13" s="39" t="s">
        <v>8</v>
      </c>
      <c r="C13" s="33" t="s">
        <v>62</v>
      </c>
      <c r="E13" s="39" t="s">
        <v>8</v>
      </c>
      <c r="F13" s="33" t="s">
        <v>62</v>
      </c>
    </row>
    <row r="14" spans="2:7" ht="15" thickBot="1" x14ac:dyDescent="0.35">
      <c r="B14" s="43" t="s">
        <v>9</v>
      </c>
      <c r="C14" s="35">
        <v>6.6699999999999995E-2</v>
      </c>
      <c r="E14" s="43" t="s">
        <v>9</v>
      </c>
      <c r="F14" s="35">
        <v>6.6699999999999995E-2</v>
      </c>
    </row>
    <row r="16" spans="2:7" ht="15" thickBot="1" x14ac:dyDescent="0.35"/>
    <row r="17" spans="2:9" ht="15" thickBot="1" x14ac:dyDescent="0.35">
      <c r="B17" s="212" t="s">
        <v>65</v>
      </c>
      <c r="C17" s="48"/>
      <c r="D17" s="31"/>
      <c r="E17" s="216" t="s">
        <v>66</v>
      </c>
      <c r="H17" s="222" t="s">
        <v>67</v>
      </c>
      <c r="I17" s="36"/>
    </row>
    <row r="18" spans="2:9" x14ac:dyDescent="0.3">
      <c r="B18" s="213"/>
      <c r="C18" s="41"/>
      <c r="E18" s="195"/>
      <c r="F18" s="45"/>
      <c r="H18" s="223"/>
      <c r="I18" s="49"/>
    </row>
    <row r="19" spans="2:9" x14ac:dyDescent="0.3">
      <c r="B19" s="39" t="s">
        <v>10</v>
      </c>
      <c r="C19" s="34">
        <v>229</v>
      </c>
      <c r="E19" s="39" t="s">
        <v>10</v>
      </c>
      <c r="F19" s="34">
        <v>239</v>
      </c>
      <c r="H19" s="53" t="s">
        <v>10</v>
      </c>
      <c r="I19" s="29">
        <v>209</v>
      </c>
    </row>
    <row r="20" spans="2:9" x14ac:dyDescent="0.3">
      <c r="B20" s="39" t="s">
        <v>0</v>
      </c>
      <c r="C20" s="34">
        <v>7848</v>
      </c>
      <c r="E20" s="39" t="s">
        <v>0</v>
      </c>
      <c r="F20" s="34">
        <v>11768</v>
      </c>
      <c r="H20" s="53" t="s">
        <v>0</v>
      </c>
      <c r="I20" s="26">
        <v>9604</v>
      </c>
    </row>
    <row r="21" spans="2:9" x14ac:dyDescent="0.3">
      <c r="B21" s="39" t="s">
        <v>45</v>
      </c>
      <c r="C21" s="34">
        <v>19749</v>
      </c>
      <c r="E21" s="39" t="s">
        <v>45</v>
      </c>
      <c r="F21" s="34">
        <v>23499</v>
      </c>
      <c r="H21" s="53" t="s">
        <v>45</v>
      </c>
      <c r="I21" s="26">
        <v>23999</v>
      </c>
    </row>
    <row r="22" spans="2:9" x14ac:dyDescent="0.3">
      <c r="B22" s="40" t="s">
        <v>61</v>
      </c>
      <c r="C22" s="34">
        <v>4152.2299999999996</v>
      </c>
      <c r="E22" s="40" t="s">
        <v>61</v>
      </c>
      <c r="F22" s="34">
        <v>4496.72</v>
      </c>
      <c r="H22" s="52" t="s">
        <v>61</v>
      </c>
      <c r="I22" s="26">
        <f>I21-I20-I19*48</f>
        <v>4363</v>
      </c>
    </row>
    <row r="23" spans="2:9" x14ac:dyDescent="0.3">
      <c r="B23" s="39" t="s">
        <v>4</v>
      </c>
      <c r="C23" s="34">
        <f>C21-C22</f>
        <v>15596.77</v>
      </c>
      <c r="E23" s="39" t="s">
        <v>4</v>
      </c>
      <c r="F23" s="34">
        <f>F21-F22</f>
        <v>19002.28</v>
      </c>
      <c r="H23" s="53" t="s">
        <v>4</v>
      </c>
      <c r="I23" s="26">
        <f>I21-I22</f>
        <v>19636</v>
      </c>
    </row>
    <row r="24" spans="2:9" x14ac:dyDescent="0.3">
      <c r="B24" s="39" t="s">
        <v>58</v>
      </c>
      <c r="C24" s="34">
        <v>10</v>
      </c>
      <c r="E24" s="39" t="s">
        <v>58</v>
      </c>
      <c r="F24" s="34">
        <v>10</v>
      </c>
      <c r="H24" s="53" t="s">
        <v>58</v>
      </c>
      <c r="I24" s="26">
        <v>0</v>
      </c>
    </row>
    <row r="25" spans="2:9" x14ac:dyDescent="0.3">
      <c r="B25" s="39" t="s">
        <v>6</v>
      </c>
      <c r="C25" s="34">
        <f>C19*48+C20+C22</f>
        <v>22992.23</v>
      </c>
      <c r="E25" s="39" t="s">
        <v>6</v>
      </c>
      <c r="F25" s="34">
        <f>F19*48+F20+F22</f>
        <v>27736.720000000001</v>
      </c>
      <c r="H25" s="53" t="s">
        <v>6</v>
      </c>
      <c r="I25" s="26">
        <f>I19*48+I20+I22</f>
        <v>23999</v>
      </c>
    </row>
    <row r="26" spans="2:9" x14ac:dyDescent="0.3">
      <c r="B26" s="39" t="s">
        <v>7</v>
      </c>
      <c r="C26" s="33" t="s">
        <v>11</v>
      </c>
      <c r="E26" s="39" t="s">
        <v>7</v>
      </c>
      <c r="F26" s="33" t="s">
        <v>11</v>
      </c>
      <c r="H26" s="53" t="s">
        <v>7</v>
      </c>
      <c r="I26" s="29" t="s">
        <v>11</v>
      </c>
    </row>
    <row r="27" spans="2:9" x14ac:dyDescent="0.3">
      <c r="B27" s="39" t="s">
        <v>8</v>
      </c>
      <c r="C27" s="33" t="s">
        <v>62</v>
      </c>
      <c r="E27" s="39" t="s">
        <v>8</v>
      </c>
      <c r="F27" s="33" t="s">
        <v>62</v>
      </c>
      <c r="H27" s="53" t="s">
        <v>8</v>
      </c>
      <c r="I27" s="27" t="s">
        <v>12</v>
      </c>
    </row>
    <row r="28" spans="2:9" ht="15" thickBot="1" x14ac:dyDescent="0.35">
      <c r="B28" s="43" t="s">
        <v>9</v>
      </c>
      <c r="C28" s="35">
        <v>6.6699999999999995E-2</v>
      </c>
      <c r="E28" s="43" t="s">
        <v>9</v>
      </c>
      <c r="F28" s="35">
        <v>6.6799999999999998E-2</v>
      </c>
      <c r="H28" s="54" t="s">
        <v>9</v>
      </c>
      <c r="I28" s="30">
        <v>0</v>
      </c>
    </row>
    <row r="29" spans="2:9" x14ac:dyDescent="0.3">
      <c r="H29" s="50"/>
      <c r="I29" s="51"/>
    </row>
  </sheetData>
  <mergeCells count="5">
    <mergeCell ref="B3:B4"/>
    <mergeCell ref="E3:E4"/>
    <mergeCell ref="B17:B18"/>
    <mergeCell ref="E17:E18"/>
    <mergeCell ref="H17:H18"/>
  </mergeCells>
  <pageMargins left="0.7" right="0.7" top="0.75" bottom="0.75" header="0.3" footer="0.3"/>
  <pageSetup paperSize="9" orientation="portrait" horizontalDpi="90" verticalDpi="90" r:id="rId1"/>
  <headerFooter>
    <oddHeader>&amp;L&amp;"Calibri"&amp;12&amp;K0000FFClassification: Limited&amp;1#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3"/>
  <sheetViews>
    <sheetView zoomScale="85" zoomScaleNormal="85" workbookViewId="0">
      <selection activeCell="D79" sqref="D79"/>
    </sheetView>
  </sheetViews>
  <sheetFormatPr defaultColWidth="8.77734375" defaultRowHeight="14.4" x14ac:dyDescent="0.3"/>
  <cols>
    <col min="1" max="1" width="28.21875" customWidth="1"/>
    <col min="2" max="2" width="42.5546875" customWidth="1"/>
    <col min="3" max="3" width="42.77734375" customWidth="1"/>
    <col min="4" max="4" width="43.77734375" customWidth="1"/>
    <col min="5" max="5" width="51.21875" customWidth="1"/>
    <col min="6" max="6" width="39.44140625" customWidth="1"/>
    <col min="7" max="7" width="47.44140625" customWidth="1"/>
    <col min="8" max="8" width="26.44140625" bestFit="1" customWidth="1"/>
    <col min="9" max="9" width="33.44140625" bestFit="1" customWidth="1"/>
  </cols>
  <sheetData>
    <row r="1" spans="1:7" ht="15" thickBot="1" x14ac:dyDescent="0.35">
      <c r="A1" s="226" t="s">
        <v>38</v>
      </c>
      <c r="B1" s="2"/>
    </row>
    <row r="2" spans="1:7" ht="14.55" customHeight="1" x14ac:dyDescent="0.3">
      <c r="A2" s="227"/>
      <c r="B2" s="5" t="s">
        <v>27</v>
      </c>
      <c r="C2" s="5" t="s">
        <v>28</v>
      </c>
      <c r="D2" s="5" t="s">
        <v>13</v>
      </c>
      <c r="E2" s="5" t="s">
        <v>15</v>
      </c>
      <c r="F2" s="5" t="s">
        <v>14</v>
      </c>
      <c r="G2" s="5" t="s">
        <v>16</v>
      </c>
    </row>
    <row r="3" spans="1:7" x14ac:dyDescent="0.3">
      <c r="A3" t="s">
        <v>48</v>
      </c>
      <c r="B3" s="14">
        <v>186.35</v>
      </c>
      <c r="C3" s="14">
        <v>207.61</v>
      </c>
      <c r="D3" s="14">
        <v>219.99</v>
      </c>
      <c r="E3" s="14">
        <v>218.86</v>
      </c>
      <c r="F3" s="14">
        <v>231.06</v>
      </c>
      <c r="G3" s="14">
        <v>231.06</v>
      </c>
    </row>
    <row r="4" spans="1:7" x14ac:dyDescent="0.3">
      <c r="A4" s="3" t="s">
        <v>47</v>
      </c>
      <c r="B4" s="14">
        <v>185.95</v>
      </c>
      <c r="C4" s="14">
        <v>207.37</v>
      </c>
      <c r="D4" s="14">
        <v>219.83</v>
      </c>
      <c r="E4" s="14">
        <v>218.62</v>
      </c>
      <c r="F4" s="14">
        <v>231.02</v>
      </c>
      <c r="G4" s="14">
        <v>231.02</v>
      </c>
    </row>
    <row r="5" spans="1:7" x14ac:dyDescent="0.3">
      <c r="A5" s="3" t="s">
        <v>0</v>
      </c>
      <c r="B5" s="6">
        <v>5388</v>
      </c>
      <c r="C5" s="6">
        <v>5838</v>
      </c>
      <c r="D5" s="6">
        <v>6228</v>
      </c>
      <c r="E5" s="6">
        <v>6287</v>
      </c>
      <c r="F5" s="6">
        <v>6679</v>
      </c>
      <c r="G5" s="6">
        <v>6679</v>
      </c>
    </row>
    <row r="6" spans="1:7" x14ac:dyDescent="0.3">
      <c r="A6" s="3" t="s">
        <v>1</v>
      </c>
      <c r="B6" s="6">
        <v>14499</v>
      </c>
      <c r="C6" s="6">
        <v>15999</v>
      </c>
      <c r="D6" s="6">
        <v>16999</v>
      </c>
      <c r="E6" s="6">
        <v>16999</v>
      </c>
      <c r="F6" s="6">
        <v>17999</v>
      </c>
      <c r="G6" s="6">
        <v>17999</v>
      </c>
    </row>
    <row r="7" spans="1:7" ht="14.55" hidden="1" customHeight="1" x14ac:dyDescent="0.3">
      <c r="A7" s="3" t="s">
        <v>2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7" x14ac:dyDescent="0.3">
      <c r="A8" s="3" t="s">
        <v>3</v>
      </c>
      <c r="B8" s="6">
        <v>185</v>
      </c>
      <c r="C8" s="6">
        <v>207</v>
      </c>
      <c r="D8" s="6">
        <v>219</v>
      </c>
      <c r="E8" s="6">
        <v>218</v>
      </c>
      <c r="F8" s="6">
        <v>231</v>
      </c>
      <c r="G8" s="6">
        <v>231</v>
      </c>
    </row>
    <row r="9" spans="1:7" x14ac:dyDescent="0.3">
      <c r="A9" s="3" t="s">
        <v>4</v>
      </c>
      <c r="B9" s="6">
        <f t="shared" ref="B9:G9" si="0">B6-B8</f>
        <v>14314</v>
      </c>
      <c r="C9" s="6">
        <f t="shared" si="0"/>
        <v>15792</v>
      </c>
      <c r="D9" s="6">
        <f t="shared" si="0"/>
        <v>16780</v>
      </c>
      <c r="E9" s="6">
        <f t="shared" si="0"/>
        <v>16781</v>
      </c>
      <c r="F9" s="6">
        <f t="shared" si="0"/>
        <v>17768</v>
      </c>
      <c r="G9" s="6">
        <f t="shared" si="0"/>
        <v>17768</v>
      </c>
    </row>
    <row r="10" spans="1:7" x14ac:dyDescent="0.3">
      <c r="A10" s="3" t="s">
        <v>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3">
      <c r="A11" s="3" t="s">
        <v>6</v>
      </c>
      <c r="B11" s="6">
        <f t="shared" ref="B11:G11" si="1">B3+B5+B8+B4*47</f>
        <v>14499</v>
      </c>
      <c r="C11" s="6">
        <f t="shared" si="1"/>
        <v>15999</v>
      </c>
      <c r="D11" s="6">
        <f t="shared" si="1"/>
        <v>16999</v>
      </c>
      <c r="E11" s="6">
        <f t="shared" si="1"/>
        <v>16999</v>
      </c>
      <c r="F11" s="6">
        <f t="shared" si="1"/>
        <v>17999</v>
      </c>
      <c r="G11" s="6">
        <f t="shared" si="1"/>
        <v>17999</v>
      </c>
    </row>
    <row r="12" spans="1:7" x14ac:dyDescent="0.3">
      <c r="A12" s="3" t="s">
        <v>7</v>
      </c>
      <c r="B12" s="7" t="s">
        <v>11</v>
      </c>
      <c r="C12" s="7" t="s">
        <v>11</v>
      </c>
      <c r="D12" s="7" t="s">
        <v>11</v>
      </c>
      <c r="E12" s="7" t="s">
        <v>11</v>
      </c>
      <c r="F12" s="7" t="s">
        <v>11</v>
      </c>
      <c r="G12" s="7" t="s">
        <v>11</v>
      </c>
    </row>
    <row r="13" spans="1:7" x14ac:dyDescent="0.3">
      <c r="A13" s="3" t="s">
        <v>8</v>
      </c>
      <c r="B13" s="7" t="s">
        <v>12</v>
      </c>
      <c r="C13" s="7" t="s">
        <v>12</v>
      </c>
      <c r="D13" s="7" t="s">
        <v>12</v>
      </c>
      <c r="E13" s="7" t="s">
        <v>12</v>
      </c>
      <c r="F13" s="7" t="s">
        <v>12</v>
      </c>
      <c r="G13" s="7" t="s">
        <v>12</v>
      </c>
    </row>
    <row r="14" spans="1:7" ht="15" thickBot="1" x14ac:dyDescent="0.35">
      <c r="A14" s="4" t="s">
        <v>9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5" thickBot="1" x14ac:dyDescent="0.35">
      <c r="C15" s="25"/>
      <c r="E15" t="s">
        <v>51</v>
      </c>
    </row>
    <row r="16" spans="1:7" ht="15" thickBot="1" x14ac:dyDescent="0.35">
      <c r="A16" s="228" t="s">
        <v>39</v>
      </c>
      <c r="B16" s="2"/>
    </row>
    <row r="17" spans="1:7" x14ac:dyDescent="0.3">
      <c r="A17" s="229"/>
      <c r="B17" s="11" t="s">
        <v>17</v>
      </c>
      <c r="C17" s="12" t="s">
        <v>18</v>
      </c>
      <c r="D17" s="12" t="s">
        <v>19</v>
      </c>
    </row>
    <row r="18" spans="1:7" x14ac:dyDescent="0.3">
      <c r="A18" t="s">
        <v>48</v>
      </c>
      <c r="B18" s="13">
        <v>182.36</v>
      </c>
      <c r="C18" s="14">
        <v>193.81</v>
      </c>
      <c r="D18" s="14">
        <v>310.18</v>
      </c>
    </row>
    <row r="19" spans="1:7" x14ac:dyDescent="0.3">
      <c r="A19" s="3" t="s">
        <v>47</v>
      </c>
      <c r="B19" s="13">
        <v>182.12</v>
      </c>
      <c r="C19" s="14">
        <v>193.77</v>
      </c>
      <c r="D19" s="14">
        <v>310.06</v>
      </c>
    </row>
    <row r="20" spans="1:7" x14ac:dyDescent="0.3">
      <c r="A20" s="3" t="s">
        <v>0</v>
      </c>
      <c r="B20" s="16">
        <v>4625</v>
      </c>
      <c r="C20" s="6">
        <v>5005</v>
      </c>
      <c r="D20" s="6">
        <v>6877</v>
      </c>
    </row>
    <row r="21" spans="1:7" x14ac:dyDescent="0.3">
      <c r="A21" s="3" t="s">
        <v>1</v>
      </c>
      <c r="B21" s="16">
        <v>14549</v>
      </c>
      <c r="C21" s="6">
        <v>15499</v>
      </c>
      <c r="D21" s="6">
        <v>22070</v>
      </c>
    </row>
    <row r="22" spans="1:7" x14ac:dyDescent="0.3">
      <c r="A22" s="3" t="s">
        <v>2</v>
      </c>
      <c r="B22" s="16">
        <v>1000</v>
      </c>
      <c r="C22" s="6">
        <v>1000</v>
      </c>
      <c r="D22" s="6">
        <v>0</v>
      </c>
    </row>
    <row r="23" spans="1:7" x14ac:dyDescent="0.3">
      <c r="A23" s="3" t="s">
        <v>3</v>
      </c>
      <c r="B23" s="16">
        <v>182</v>
      </c>
      <c r="C23" s="16">
        <v>193</v>
      </c>
      <c r="D23" s="16">
        <v>310</v>
      </c>
    </row>
    <row r="24" spans="1:7" x14ac:dyDescent="0.3">
      <c r="A24" s="3" t="s">
        <v>4</v>
      </c>
      <c r="B24" s="16">
        <f>B21-B22-B23</f>
        <v>13367</v>
      </c>
      <c r="C24" s="16">
        <f>C21-C22-C23</f>
        <v>14306</v>
      </c>
      <c r="D24" s="16">
        <f>D21-D22-D23</f>
        <v>21760</v>
      </c>
    </row>
    <row r="25" spans="1:7" x14ac:dyDescent="0.3">
      <c r="A25" s="3" t="s">
        <v>5</v>
      </c>
      <c r="B25" s="16">
        <v>0</v>
      </c>
      <c r="C25" s="6">
        <v>0</v>
      </c>
      <c r="D25" s="6">
        <v>0</v>
      </c>
    </row>
    <row r="26" spans="1:7" x14ac:dyDescent="0.3">
      <c r="A26" s="3" t="s">
        <v>6</v>
      </c>
      <c r="B26" s="16">
        <f>B18+B20+B22+B23+B19*47</f>
        <v>14549</v>
      </c>
      <c r="C26" s="16">
        <f>C18+C20+C22+C23+C19*47</f>
        <v>15499</v>
      </c>
      <c r="D26" s="16">
        <f>D18+D20+D22+D23+D19*47</f>
        <v>22070</v>
      </c>
    </row>
    <row r="27" spans="1:7" x14ac:dyDescent="0.3">
      <c r="A27" s="3" t="s">
        <v>7</v>
      </c>
      <c r="B27" s="15" t="s">
        <v>11</v>
      </c>
      <c r="C27" s="15" t="s">
        <v>11</v>
      </c>
      <c r="D27" s="15" t="s">
        <v>11</v>
      </c>
    </row>
    <row r="28" spans="1:7" x14ac:dyDescent="0.3">
      <c r="A28" s="3" t="s">
        <v>8</v>
      </c>
      <c r="B28" s="15" t="s">
        <v>12</v>
      </c>
      <c r="C28" s="15" t="s">
        <v>12</v>
      </c>
      <c r="D28" s="15" t="s">
        <v>12</v>
      </c>
    </row>
    <row r="29" spans="1:7" ht="15" thickBot="1" x14ac:dyDescent="0.35">
      <c r="A29" s="4" t="s">
        <v>9</v>
      </c>
      <c r="B29" s="8">
        <v>0</v>
      </c>
      <c r="C29" s="8">
        <v>0</v>
      </c>
      <c r="D29" s="8">
        <v>0</v>
      </c>
    </row>
    <row r="30" spans="1:7" ht="15" thickBot="1" x14ac:dyDescent="0.35">
      <c r="D30" t="s">
        <v>51</v>
      </c>
    </row>
    <row r="31" spans="1:7" ht="15" thickBot="1" x14ac:dyDescent="0.35">
      <c r="A31" s="230" t="s">
        <v>40</v>
      </c>
      <c r="B31" s="2"/>
    </row>
    <row r="32" spans="1:7" x14ac:dyDescent="0.3">
      <c r="A32" s="231"/>
      <c r="B32" s="23" t="s">
        <v>29</v>
      </c>
      <c r="C32" s="23" t="s">
        <v>30</v>
      </c>
      <c r="D32" s="23" t="s">
        <v>50</v>
      </c>
      <c r="E32" s="23" t="s">
        <v>20</v>
      </c>
      <c r="F32" s="23" t="s">
        <v>21</v>
      </c>
      <c r="G32" s="23" t="s">
        <v>22</v>
      </c>
    </row>
    <row r="33" spans="1:7" x14ac:dyDescent="0.3">
      <c r="A33" t="s">
        <v>48</v>
      </c>
      <c r="B33" s="14">
        <v>209.85</v>
      </c>
      <c r="C33" s="14">
        <v>236.99</v>
      </c>
      <c r="D33" s="14">
        <v>241.92</v>
      </c>
      <c r="E33" s="14">
        <v>243.12</v>
      </c>
      <c r="F33" s="14">
        <v>248.17</v>
      </c>
      <c r="G33" s="14">
        <v>255.68</v>
      </c>
    </row>
    <row r="34" spans="1:7" x14ac:dyDescent="0.3">
      <c r="A34" s="3" t="s">
        <v>47</v>
      </c>
      <c r="B34" s="14">
        <v>209.45</v>
      </c>
      <c r="C34" s="14">
        <v>236.83</v>
      </c>
      <c r="D34" s="14">
        <v>241.64</v>
      </c>
      <c r="E34" s="14">
        <v>243.04</v>
      </c>
      <c r="F34" s="14">
        <v>247.89</v>
      </c>
      <c r="G34" s="14">
        <v>255.56</v>
      </c>
    </row>
    <row r="35" spans="1:7" x14ac:dyDescent="0.3">
      <c r="A35" s="3" t="s">
        <v>0</v>
      </c>
      <c r="B35" s="6">
        <v>4736</v>
      </c>
      <c r="C35" s="6">
        <v>4895</v>
      </c>
      <c r="D35" s="6">
        <v>5659</v>
      </c>
      <c r="E35" s="6">
        <v>6090</v>
      </c>
      <c r="F35" s="6">
        <v>6853</v>
      </c>
      <c r="G35" s="6">
        <v>6477</v>
      </c>
    </row>
    <row r="36" spans="1:7" x14ac:dyDescent="0.3">
      <c r="A36" s="3" t="s">
        <v>1</v>
      </c>
      <c r="B36" s="6">
        <v>14999</v>
      </c>
      <c r="C36" s="6">
        <v>16499</v>
      </c>
      <c r="D36" s="6">
        <v>17499</v>
      </c>
      <c r="E36" s="6">
        <v>17999</v>
      </c>
      <c r="F36" s="6">
        <v>18999</v>
      </c>
      <c r="G36" s="6">
        <v>18999</v>
      </c>
    </row>
    <row r="37" spans="1:7" hidden="1" x14ac:dyDescent="0.3">
      <c r="A37" s="3" t="s">
        <v>2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x14ac:dyDescent="0.3">
      <c r="A38" s="3" t="s">
        <v>3</v>
      </c>
      <c r="B38" s="6">
        <v>209</v>
      </c>
      <c r="C38" s="6">
        <v>236</v>
      </c>
      <c r="D38" s="6">
        <v>241</v>
      </c>
      <c r="E38" s="6">
        <v>243</v>
      </c>
      <c r="F38" s="6">
        <v>247</v>
      </c>
      <c r="G38" s="6">
        <v>255</v>
      </c>
    </row>
    <row r="39" spans="1:7" x14ac:dyDescent="0.3">
      <c r="A39" s="3" t="s">
        <v>4</v>
      </c>
      <c r="B39" s="6">
        <f t="shared" ref="B39:G39" si="2">B36-B38</f>
        <v>14790</v>
      </c>
      <c r="C39" s="6">
        <f t="shared" si="2"/>
        <v>16263</v>
      </c>
      <c r="D39" s="6">
        <f t="shared" si="2"/>
        <v>17258</v>
      </c>
      <c r="E39" s="6">
        <f t="shared" si="2"/>
        <v>17756</v>
      </c>
      <c r="F39" s="6">
        <f t="shared" si="2"/>
        <v>18752</v>
      </c>
      <c r="G39" s="6">
        <f t="shared" si="2"/>
        <v>18744</v>
      </c>
    </row>
    <row r="40" spans="1:7" x14ac:dyDescent="0.3">
      <c r="A40" s="3" t="s">
        <v>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3">
      <c r="A41" s="3" t="s">
        <v>6</v>
      </c>
      <c r="B41" s="6">
        <f t="shared" ref="B41:G41" si="3">B33+B35+B38+B34*47</f>
        <v>14999</v>
      </c>
      <c r="C41" s="6">
        <f t="shared" si="3"/>
        <v>16499</v>
      </c>
      <c r="D41" s="6">
        <f t="shared" si="3"/>
        <v>17499</v>
      </c>
      <c r="E41" s="6">
        <f t="shared" si="3"/>
        <v>17999</v>
      </c>
      <c r="F41" s="6">
        <f t="shared" si="3"/>
        <v>18999</v>
      </c>
      <c r="G41" s="6">
        <f t="shared" si="3"/>
        <v>18999</v>
      </c>
    </row>
    <row r="42" spans="1:7" x14ac:dyDescent="0.3">
      <c r="A42" s="3" t="s">
        <v>7</v>
      </c>
      <c r="B42" s="7" t="s">
        <v>11</v>
      </c>
      <c r="C42" s="7" t="s">
        <v>11</v>
      </c>
      <c r="D42" s="7" t="s">
        <v>11</v>
      </c>
      <c r="E42" s="7" t="s">
        <v>11</v>
      </c>
      <c r="F42" s="7" t="s">
        <v>11</v>
      </c>
      <c r="G42" s="7" t="s">
        <v>11</v>
      </c>
    </row>
    <row r="43" spans="1:7" x14ac:dyDescent="0.3">
      <c r="A43" s="3" t="s">
        <v>8</v>
      </c>
      <c r="B43" s="7" t="s">
        <v>12</v>
      </c>
      <c r="C43" s="7" t="s">
        <v>12</v>
      </c>
      <c r="D43" s="7" t="s">
        <v>12</v>
      </c>
      <c r="E43" s="7" t="s">
        <v>12</v>
      </c>
      <c r="F43" s="7" t="s">
        <v>12</v>
      </c>
      <c r="G43" s="7" t="s">
        <v>12</v>
      </c>
    </row>
    <row r="44" spans="1:7" ht="15" thickBot="1" x14ac:dyDescent="0.35">
      <c r="A44" s="4" t="s">
        <v>9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</row>
    <row r="45" spans="1:7" ht="15" thickBot="1" x14ac:dyDescent="0.35">
      <c r="E45" t="s">
        <v>51</v>
      </c>
    </row>
    <row r="46" spans="1:7" ht="15" thickBot="1" x14ac:dyDescent="0.35">
      <c r="A46" s="232" t="s">
        <v>41</v>
      </c>
      <c r="B46" s="2"/>
    </row>
    <row r="47" spans="1:7" x14ac:dyDescent="0.3">
      <c r="A47" s="233"/>
      <c r="B47" s="21" t="s">
        <v>23</v>
      </c>
      <c r="C47" s="22" t="s">
        <v>24</v>
      </c>
      <c r="D47" s="22" t="s">
        <v>25</v>
      </c>
      <c r="E47" s="22" t="s">
        <v>26</v>
      </c>
    </row>
    <row r="48" spans="1:7" x14ac:dyDescent="0.3">
      <c r="A48" t="s">
        <v>48</v>
      </c>
      <c r="B48" s="13">
        <v>276.87</v>
      </c>
      <c r="C48" s="14">
        <v>289.11</v>
      </c>
      <c r="D48" s="14">
        <v>355.3</v>
      </c>
      <c r="E48" s="14">
        <v>386.35</v>
      </c>
    </row>
    <row r="49" spans="1:9" x14ac:dyDescent="0.3">
      <c r="A49" s="3" t="s">
        <v>47</v>
      </c>
      <c r="B49" s="13">
        <v>276.79000000000002</v>
      </c>
      <c r="C49" s="14">
        <v>288.87</v>
      </c>
      <c r="D49" s="14">
        <v>355.1</v>
      </c>
      <c r="E49" s="14">
        <v>385.95</v>
      </c>
    </row>
    <row r="50" spans="1:9" x14ac:dyDescent="0.3">
      <c r="A50" s="3" t="s">
        <v>0</v>
      </c>
      <c r="B50" s="16">
        <v>6687</v>
      </c>
      <c r="C50" s="6">
        <v>7095</v>
      </c>
      <c r="D50" s="6">
        <v>7849</v>
      </c>
      <c r="E50" s="6">
        <v>8138</v>
      </c>
    </row>
    <row r="51" spans="1:9" x14ac:dyDescent="0.3">
      <c r="A51" s="3" t="s">
        <v>1</v>
      </c>
      <c r="B51" s="16">
        <v>22249</v>
      </c>
      <c r="C51" s="6">
        <v>23249</v>
      </c>
      <c r="D51" s="6">
        <v>25249</v>
      </c>
      <c r="E51" s="6">
        <v>27049</v>
      </c>
    </row>
    <row r="52" spans="1:9" x14ac:dyDescent="0.3">
      <c r="A52" s="3" t="s">
        <v>2</v>
      </c>
      <c r="B52" s="16">
        <v>2000</v>
      </c>
      <c r="C52" s="16">
        <v>2000</v>
      </c>
      <c r="D52" s="6">
        <v>0</v>
      </c>
      <c r="E52" s="6">
        <v>0</v>
      </c>
    </row>
    <row r="53" spans="1:9" x14ac:dyDescent="0.3">
      <c r="A53" s="3" t="s">
        <v>3</v>
      </c>
      <c r="B53" s="16">
        <v>276</v>
      </c>
      <c r="C53" s="16">
        <v>288</v>
      </c>
      <c r="D53" s="16">
        <v>355</v>
      </c>
      <c r="E53" s="16">
        <v>385</v>
      </c>
    </row>
    <row r="54" spans="1:9" x14ac:dyDescent="0.3">
      <c r="A54" s="3" t="s">
        <v>4</v>
      </c>
      <c r="B54" s="16">
        <f>B51-B53-B52</f>
        <v>19973</v>
      </c>
      <c r="C54" s="16">
        <f>C51-C53-C52</f>
        <v>20961</v>
      </c>
      <c r="D54" s="16">
        <f>D51-D53-D52</f>
        <v>24894</v>
      </c>
      <c r="E54" s="16">
        <f>E51-E53-E52</f>
        <v>26664</v>
      </c>
    </row>
    <row r="55" spans="1:9" x14ac:dyDescent="0.3">
      <c r="A55" s="3" t="s">
        <v>5</v>
      </c>
      <c r="B55" s="16">
        <v>0</v>
      </c>
      <c r="C55" s="6">
        <v>0</v>
      </c>
      <c r="D55" s="6">
        <v>0</v>
      </c>
      <c r="E55" s="6">
        <v>0</v>
      </c>
    </row>
    <row r="56" spans="1:9" x14ac:dyDescent="0.3">
      <c r="A56" s="3" t="s">
        <v>6</v>
      </c>
      <c r="B56" s="16">
        <f>B48+B50+B53+B52+B49*47</f>
        <v>22249</v>
      </c>
      <c r="C56" s="16">
        <f>C48+C50+C53+C52+C49*47</f>
        <v>23249</v>
      </c>
      <c r="D56" s="16">
        <f>D48+D50+D53+D52+D49*47</f>
        <v>25249</v>
      </c>
      <c r="E56" s="16">
        <f>E48+E50+E53+E52+E49*47</f>
        <v>27049</v>
      </c>
    </row>
    <row r="57" spans="1:9" x14ac:dyDescent="0.3">
      <c r="A57" s="3" t="s">
        <v>7</v>
      </c>
      <c r="B57" s="15" t="s">
        <v>11</v>
      </c>
      <c r="C57" s="7" t="s">
        <v>11</v>
      </c>
      <c r="D57" s="7" t="s">
        <v>11</v>
      </c>
      <c r="E57" s="7" t="s">
        <v>11</v>
      </c>
    </row>
    <row r="58" spans="1:9" x14ac:dyDescent="0.3">
      <c r="A58" s="3" t="s">
        <v>8</v>
      </c>
      <c r="B58" s="15" t="s">
        <v>12</v>
      </c>
      <c r="C58" s="7" t="s">
        <v>12</v>
      </c>
      <c r="D58" s="7" t="s">
        <v>12</v>
      </c>
      <c r="E58" s="7" t="s">
        <v>12</v>
      </c>
    </row>
    <row r="59" spans="1:9" ht="15" thickBot="1" x14ac:dyDescent="0.35">
      <c r="A59" s="4" t="s">
        <v>9</v>
      </c>
      <c r="B59" s="8">
        <v>0</v>
      </c>
      <c r="C59" s="8">
        <v>0</v>
      </c>
      <c r="D59" s="8">
        <v>0</v>
      </c>
      <c r="E59" s="8">
        <v>0</v>
      </c>
    </row>
    <row r="60" spans="1:9" ht="15" thickBot="1" x14ac:dyDescent="0.35">
      <c r="E60" t="s">
        <v>51</v>
      </c>
    </row>
    <row r="61" spans="1:9" ht="15" thickBot="1" x14ac:dyDescent="0.35">
      <c r="A61" s="234" t="s">
        <v>44</v>
      </c>
      <c r="B61" s="2"/>
    </row>
    <row r="62" spans="1:9" x14ac:dyDescent="0.3">
      <c r="A62" s="235"/>
      <c r="B62" s="20" t="s">
        <v>31</v>
      </c>
      <c r="C62" s="20" t="s">
        <v>32</v>
      </c>
      <c r="D62" s="20" t="s">
        <v>33</v>
      </c>
      <c r="E62" s="20" t="s">
        <v>34</v>
      </c>
      <c r="F62" s="1"/>
      <c r="G62" s="1"/>
      <c r="H62" s="1"/>
      <c r="I62" s="1"/>
    </row>
    <row r="63" spans="1:9" x14ac:dyDescent="0.3">
      <c r="A63" s="3" t="s">
        <v>10</v>
      </c>
      <c r="B63" s="14">
        <v>300.93</v>
      </c>
      <c r="C63" s="14">
        <v>357.54</v>
      </c>
      <c r="D63" s="14">
        <v>390.21</v>
      </c>
      <c r="E63" s="14">
        <v>424.86</v>
      </c>
    </row>
    <row r="64" spans="1:9" x14ac:dyDescent="0.3">
      <c r="A64" s="3" t="s">
        <v>0</v>
      </c>
      <c r="B64" s="6">
        <v>6093</v>
      </c>
      <c r="C64" s="6">
        <v>6751</v>
      </c>
      <c r="D64" s="6">
        <v>7470</v>
      </c>
      <c r="E64" s="6">
        <v>7828</v>
      </c>
    </row>
    <row r="65" spans="1:5" x14ac:dyDescent="0.3">
      <c r="A65" s="3" t="s">
        <v>45</v>
      </c>
      <c r="B65" s="6">
        <v>17999</v>
      </c>
      <c r="C65" s="6">
        <v>20999</v>
      </c>
      <c r="D65" s="6">
        <v>22999</v>
      </c>
      <c r="E65" s="6">
        <v>24799</v>
      </c>
    </row>
    <row r="66" spans="1:5" x14ac:dyDescent="0.3">
      <c r="A66" s="3" t="s">
        <v>2</v>
      </c>
      <c r="B66" s="6">
        <v>0</v>
      </c>
      <c r="C66" s="6">
        <v>0</v>
      </c>
      <c r="D66" s="6">
        <v>0</v>
      </c>
      <c r="E66" s="6">
        <v>0</v>
      </c>
    </row>
    <row r="67" spans="1:5" x14ac:dyDescent="0.3">
      <c r="A67" s="3" t="s">
        <v>3</v>
      </c>
      <c r="B67" s="6">
        <v>300</v>
      </c>
      <c r="C67" s="6">
        <v>357</v>
      </c>
      <c r="D67" s="6">
        <v>390</v>
      </c>
      <c r="E67" s="6">
        <v>424</v>
      </c>
    </row>
    <row r="68" spans="1:5" x14ac:dyDescent="0.3">
      <c r="A68" s="3" t="s">
        <v>4</v>
      </c>
      <c r="B68" s="6">
        <f>B65-B67</f>
        <v>17699</v>
      </c>
      <c r="C68" s="6">
        <f>C65-C67</f>
        <v>20642</v>
      </c>
      <c r="D68" s="6">
        <f>D65-D67</f>
        <v>22609</v>
      </c>
      <c r="E68" s="6">
        <f>E65-E67</f>
        <v>24375</v>
      </c>
    </row>
    <row r="69" spans="1:5" x14ac:dyDescent="0.3">
      <c r="A69" s="3" t="s">
        <v>5</v>
      </c>
      <c r="B69" s="6">
        <v>10</v>
      </c>
      <c r="C69" s="6">
        <v>10</v>
      </c>
      <c r="D69" s="6">
        <v>10</v>
      </c>
      <c r="E69" s="6">
        <v>10</v>
      </c>
    </row>
    <row r="70" spans="1:5" x14ac:dyDescent="0.3">
      <c r="A70" s="3" t="s">
        <v>6</v>
      </c>
      <c r="B70" s="14">
        <f>B63*48+B64+B67</f>
        <v>20837.64</v>
      </c>
      <c r="C70" s="14">
        <f>C63*48+C64+C67</f>
        <v>24269.920000000002</v>
      </c>
      <c r="D70" s="14">
        <f>D63*48+D64+D67</f>
        <v>26590.079999999998</v>
      </c>
      <c r="E70" s="14">
        <f>E63*48+E64+E67</f>
        <v>28645.279999999999</v>
      </c>
    </row>
    <row r="71" spans="1:5" x14ac:dyDescent="0.3">
      <c r="A71" s="3" t="s">
        <v>7</v>
      </c>
      <c r="B71" s="7" t="s">
        <v>42</v>
      </c>
      <c r="C71" s="7" t="s">
        <v>11</v>
      </c>
      <c r="D71" s="7" t="s">
        <v>11</v>
      </c>
      <c r="E71" s="7" t="s">
        <v>11</v>
      </c>
    </row>
    <row r="72" spans="1:5" x14ac:dyDescent="0.3">
      <c r="A72" s="3" t="s">
        <v>8</v>
      </c>
      <c r="B72" s="24" t="s">
        <v>43</v>
      </c>
      <c r="C72" s="24" t="s">
        <v>43</v>
      </c>
      <c r="D72" s="24" t="s">
        <v>43</v>
      </c>
      <c r="E72" s="24" t="s">
        <v>43</v>
      </c>
    </row>
    <row r="73" spans="1:5" ht="15" thickBot="1" x14ac:dyDescent="0.35">
      <c r="A73" s="4" t="s">
        <v>9</v>
      </c>
      <c r="B73" s="8">
        <v>5.7299999999999997E-2</v>
      </c>
      <c r="C73" s="8">
        <v>5.7299999999999997E-2</v>
      </c>
      <c r="D73" s="8">
        <v>5.7299999999999997E-2</v>
      </c>
      <c r="E73" s="8">
        <v>5.7299999999999997E-2</v>
      </c>
    </row>
    <row r="74" spans="1:5" ht="15" thickBot="1" x14ac:dyDescent="0.35">
      <c r="E74" t="s">
        <v>51</v>
      </c>
    </row>
    <row r="75" spans="1:5" ht="15" thickBot="1" x14ac:dyDescent="0.35">
      <c r="A75" s="236" t="s">
        <v>46</v>
      </c>
      <c r="B75" s="2"/>
    </row>
    <row r="76" spans="1:5" x14ac:dyDescent="0.3">
      <c r="A76" s="237"/>
      <c r="B76" s="19" t="s">
        <v>36</v>
      </c>
      <c r="C76" s="19" t="s">
        <v>37</v>
      </c>
    </row>
    <row r="77" spans="1:5" x14ac:dyDescent="0.3">
      <c r="A77" t="s">
        <v>48</v>
      </c>
      <c r="B77" s="14">
        <v>314.48</v>
      </c>
      <c r="C77" s="14">
        <v>341.81</v>
      </c>
    </row>
    <row r="78" spans="1:5" x14ac:dyDescent="0.3">
      <c r="A78" s="3" t="s">
        <v>47</v>
      </c>
      <c r="B78" s="14">
        <v>314.16000000000003</v>
      </c>
      <c r="C78" s="14">
        <v>341.77</v>
      </c>
    </row>
    <row r="79" spans="1:5" x14ac:dyDescent="0.3">
      <c r="A79" s="9" t="s">
        <v>0</v>
      </c>
      <c r="B79" s="6">
        <v>12105</v>
      </c>
      <c r="C79" s="6">
        <v>12553</v>
      </c>
    </row>
    <row r="80" spans="1:5" x14ac:dyDescent="0.3">
      <c r="A80" s="9" t="s">
        <v>1</v>
      </c>
      <c r="B80" s="6">
        <v>27499</v>
      </c>
      <c r="C80" s="6">
        <v>29299</v>
      </c>
    </row>
    <row r="81" spans="1:3" x14ac:dyDescent="0.3">
      <c r="A81" s="9" t="s">
        <v>2</v>
      </c>
      <c r="B81" s="6">
        <v>0</v>
      </c>
      <c r="C81" s="6">
        <v>0</v>
      </c>
    </row>
    <row r="82" spans="1:3" x14ac:dyDescent="0.3">
      <c r="A82" s="9" t="s">
        <v>3</v>
      </c>
      <c r="B82" s="6">
        <v>314</v>
      </c>
      <c r="C82" s="6">
        <v>341</v>
      </c>
    </row>
    <row r="83" spans="1:3" x14ac:dyDescent="0.3">
      <c r="A83" s="9" t="s">
        <v>4</v>
      </c>
      <c r="B83" s="6">
        <f>B80-B82</f>
        <v>27185</v>
      </c>
      <c r="C83" s="6">
        <f>C80-C82</f>
        <v>28958</v>
      </c>
    </row>
    <row r="84" spans="1:3" x14ac:dyDescent="0.3">
      <c r="A84" s="9" t="s">
        <v>5</v>
      </c>
      <c r="B84" s="6">
        <v>0</v>
      </c>
      <c r="C84" s="6">
        <v>0</v>
      </c>
    </row>
    <row r="85" spans="1:3" x14ac:dyDescent="0.3">
      <c r="A85" s="9" t="s">
        <v>6</v>
      </c>
      <c r="B85" s="6">
        <f>B77+B79+B82+B78*47</f>
        <v>27499</v>
      </c>
      <c r="C85" s="6">
        <f>C77*48+C79+C82</f>
        <v>29300.880000000001</v>
      </c>
    </row>
    <row r="86" spans="1:3" x14ac:dyDescent="0.3">
      <c r="A86" s="9" t="s">
        <v>7</v>
      </c>
      <c r="B86" s="15" t="s">
        <v>11</v>
      </c>
      <c r="C86" s="15" t="s">
        <v>11</v>
      </c>
    </row>
    <row r="87" spans="1:3" x14ac:dyDescent="0.3">
      <c r="A87" s="9" t="s">
        <v>8</v>
      </c>
      <c r="B87" s="15" t="s">
        <v>12</v>
      </c>
      <c r="C87" s="15" t="s">
        <v>12</v>
      </c>
    </row>
    <row r="88" spans="1:3" ht="15" thickBot="1" x14ac:dyDescent="0.35">
      <c r="A88" s="10" t="s">
        <v>9</v>
      </c>
      <c r="B88" s="8">
        <v>0</v>
      </c>
      <c r="C88" s="8">
        <v>0</v>
      </c>
    </row>
    <row r="89" spans="1:3" ht="15" thickBot="1" x14ac:dyDescent="0.35">
      <c r="C89" t="s">
        <v>51</v>
      </c>
    </row>
    <row r="90" spans="1:3" x14ac:dyDescent="0.3">
      <c r="A90" s="224" t="s">
        <v>49</v>
      </c>
      <c r="B90" s="17"/>
    </row>
    <row r="91" spans="1:3" x14ac:dyDescent="0.3">
      <c r="A91" s="225"/>
      <c r="B91" s="18" t="s">
        <v>35</v>
      </c>
    </row>
    <row r="92" spans="1:3" x14ac:dyDescent="0.3">
      <c r="A92" s="3" t="s">
        <v>10</v>
      </c>
      <c r="B92" s="14">
        <v>739.51</v>
      </c>
    </row>
    <row r="93" spans="1:3" x14ac:dyDescent="0.3">
      <c r="A93" s="3" t="s">
        <v>0</v>
      </c>
      <c r="B93" s="6">
        <v>16700</v>
      </c>
    </row>
    <row r="94" spans="1:3" x14ac:dyDescent="0.3">
      <c r="A94" s="3" t="s">
        <v>1</v>
      </c>
      <c r="B94" s="6">
        <v>45599</v>
      </c>
    </row>
    <row r="95" spans="1:3" x14ac:dyDescent="0.3">
      <c r="A95" s="3" t="s">
        <v>2</v>
      </c>
      <c r="B95" s="6">
        <v>0</v>
      </c>
    </row>
    <row r="96" spans="1:3" x14ac:dyDescent="0.3">
      <c r="A96" s="3" t="s">
        <v>3</v>
      </c>
      <c r="B96" s="14">
        <v>739</v>
      </c>
    </row>
    <row r="97" spans="1:2" x14ac:dyDescent="0.3">
      <c r="A97" s="3" t="s">
        <v>4</v>
      </c>
      <c r="B97" s="14">
        <f>B94-B96</f>
        <v>44860</v>
      </c>
    </row>
    <row r="98" spans="1:2" x14ac:dyDescent="0.3">
      <c r="A98" s="3" t="s">
        <v>5</v>
      </c>
      <c r="B98" s="14">
        <v>10</v>
      </c>
    </row>
    <row r="99" spans="1:2" x14ac:dyDescent="0.3">
      <c r="A99" s="3" t="s">
        <v>6</v>
      </c>
      <c r="B99" s="14">
        <f>B92*48+B93+B96</f>
        <v>52935.479999999996</v>
      </c>
    </row>
    <row r="100" spans="1:2" x14ac:dyDescent="0.3">
      <c r="A100" s="3" t="s">
        <v>7</v>
      </c>
      <c r="B100" s="7" t="s">
        <v>42</v>
      </c>
    </row>
    <row r="101" spans="1:2" x14ac:dyDescent="0.3">
      <c r="A101" s="3" t="s">
        <v>8</v>
      </c>
      <c r="B101" s="24" t="s">
        <v>43</v>
      </c>
    </row>
    <row r="102" spans="1:2" ht="15" thickBot="1" x14ac:dyDescent="0.35">
      <c r="A102" s="4" t="s">
        <v>9</v>
      </c>
      <c r="B102" s="8">
        <v>5.74E-2</v>
      </c>
    </row>
    <row r="103" spans="1:2" x14ac:dyDescent="0.3">
      <c r="B103" t="s">
        <v>51</v>
      </c>
    </row>
  </sheetData>
  <mergeCells count="7">
    <mergeCell ref="A90:A91"/>
    <mergeCell ref="A1:A2"/>
    <mergeCell ref="A16:A17"/>
    <mergeCell ref="A31:A32"/>
    <mergeCell ref="A46:A47"/>
    <mergeCell ref="A61:A62"/>
    <mergeCell ref="A75:A76"/>
  </mergeCells>
  <pageMargins left="0.7" right="0.7" top="0.75" bottom="0.75" header="0.3" footer="0.3"/>
  <pageSetup paperSize="9" orientation="portrait" r:id="rId1"/>
  <headerFooter>
    <oddHeader>&amp;L&amp;"Calibri"&amp;12&amp;K0000FFClassification: Limited&amp;1#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65E7977EA28C4B9989BC80A45FFF64" ma:contentTypeVersion="15" ma:contentTypeDescription="Create a new document." ma:contentTypeScope="" ma:versionID="04a229408c0c09f1cbf00f2abd10c8ab">
  <xsd:schema xmlns:xsd="http://www.w3.org/2001/XMLSchema" xmlns:xs="http://www.w3.org/2001/XMLSchema" xmlns:p="http://schemas.microsoft.com/office/2006/metadata/properties" xmlns:ns1="http://schemas.microsoft.com/sharepoint/v3" xmlns:ns3="9acb0ff8-2c40-43e3-85c1-f426ca8c3d82" xmlns:ns4="12f700a7-034d-4789-8306-4fba47255667" targetNamespace="http://schemas.microsoft.com/office/2006/metadata/properties" ma:root="true" ma:fieldsID="809b8dbefdae8c5c74a383522895f34e" ns1:_="" ns3:_="" ns4:_="">
    <xsd:import namespace="http://schemas.microsoft.com/sharepoint/v3"/>
    <xsd:import namespace="9acb0ff8-2c40-43e3-85c1-f426ca8c3d82"/>
    <xsd:import namespace="12f700a7-034d-4789-8306-4fba472556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b0ff8-2c40-43e3-85c1-f426ca8c3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700a7-034d-4789-8306-4fba4725566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165253-2E9D-47CC-B814-4F6FA26113E6}">
  <ds:schemaRefs>
    <ds:schemaRef ds:uri="9acb0ff8-2c40-43e3-85c1-f426ca8c3d82"/>
    <ds:schemaRef ds:uri="12f700a7-034d-4789-8306-4fba47255667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7681A72-427F-480A-87E4-19F5BE9D6A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577C68-F497-4572-81B9-728D202A7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acb0ff8-2c40-43e3-85c1-f426ca8c3d82"/>
    <ds:schemaRef ds:uri="12f700a7-034d-4789-8306-4fba472556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bc792f8-6d75-423a-9981-629281829092}" enabled="1" method="Privileged" siteId="{3ded2960-214a-46ff-8cf4-611f125e239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Customer Facing Finance Exampes</vt:lpstr>
      <vt:lpstr>PCP No Deposit</vt:lpstr>
      <vt:lpstr>HP Examples</vt:lpstr>
      <vt:lpstr>Additional Examples</vt:lpstr>
      <vt:lpstr>Examples with Loyalty Savings</vt:lpstr>
      <vt:lpstr>Reference Finance Examples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Patchett, Ben</dc:creator>
  <cp:lastModifiedBy>Lakey, Ryan (Suzuki FS)</cp:lastModifiedBy>
  <dcterms:created xsi:type="dcterms:W3CDTF">2020-09-29T09:26:55Z</dcterms:created>
  <dcterms:modified xsi:type="dcterms:W3CDTF">2024-07-01T14:37:21Z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0x010100DC65E7977EA28C4B9989BC80A45FFF64</vt:lpwstr>
  </property>
  <property fmtid="{D5CDD505-2E9C-101B-9397-08002B2CF9AE}" pid="3" name="MSIP_Label_7bc792f8-6d75-423a-9981-629281829092_Enabled">
    <vt:lpwstr>true</vt:lpwstr>
  </property>
  <property fmtid="{D5CDD505-2E9C-101B-9397-08002B2CF9AE}" pid="4" name="MSIP_Label_7bc792f8-6d75-423a-9981-629281829092_SetDate">
    <vt:lpwstr>2023-03-23T13:35:01Z</vt:lpwstr>
  </property>
  <property fmtid="{D5CDD505-2E9C-101B-9397-08002B2CF9AE}" pid="5" name="MSIP_Label_7bc792f8-6d75-423a-9981-629281829092_Method">
    <vt:lpwstr>Privileged</vt:lpwstr>
  </property>
  <property fmtid="{D5CDD505-2E9C-101B-9397-08002B2CF9AE}" pid="6" name="MSIP_Label_7bc792f8-6d75-423a-9981-629281829092_Name">
    <vt:lpwstr>7bc792f8-6d75-423a-9981-629281829092</vt:lpwstr>
  </property>
  <property fmtid="{D5CDD505-2E9C-101B-9397-08002B2CF9AE}" pid="7" name="MSIP_Label_7bc792f8-6d75-423a-9981-629281829092_SiteId">
    <vt:lpwstr>3ded2960-214a-46ff-8cf4-611f125e2398</vt:lpwstr>
  </property>
  <property fmtid="{D5CDD505-2E9C-101B-9397-08002B2CF9AE}" pid="8" name="MSIP_Label_7bc792f8-6d75-423a-9981-629281829092_ActionId">
    <vt:lpwstr>c21f0baf-9357-4f91-9df9-80079a56972c</vt:lpwstr>
  </property>
  <property fmtid="{D5CDD505-2E9C-101B-9397-08002B2CF9AE}" pid="9" name="MSIP_Label_7bc792f8-6d75-423a-9981-629281829092_ContentBits">
    <vt:lpwstr>1</vt:lpwstr>
  </property>
</Properties>
</file>